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166925"/>
  <mc:AlternateContent xmlns:mc="http://schemas.openxmlformats.org/markup-compatibility/2006">
    <mc:Choice Requires="x15">
      <x15ac:absPath xmlns:x15ac="http://schemas.microsoft.com/office/spreadsheetml/2010/11/ac" url="/Users/specht/Desktop/DataONE/D1 surveys/surveys/2013_surveys/"/>
    </mc:Choice>
  </mc:AlternateContent>
  <xr:revisionPtr revIDLastSave="0" documentId="13_ncr:1_{5B1E3D19-DB4B-D145-938B-44CA41CA9184}" xr6:coauthVersionLast="43" xr6:coauthVersionMax="43" xr10:uidLastSave="{00000000-0000-0000-0000-000000000000}"/>
  <bookViews>
    <workbookView xWindow="780" yWindow="960" windowWidth="27640" windowHeight="16080" xr2:uid="{F28703C3-A061-F949-9706-8794FECA666D}"/>
  </bookViews>
  <sheets>
    <sheet name="amended (2)"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S80" i="1" l="1"/>
  <c r="BS79" i="1"/>
  <c r="BS78" i="1"/>
  <c r="BS77" i="1"/>
  <c r="BS75" i="1"/>
  <c r="BS74" i="1"/>
  <c r="BS73" i="1"/>
  <c r="BS72" i="1"/>
  <c r="BS71" i="1"/>
  <c r="BS70" i="1"/>
  <c r="BS69" i="1"/>
  <c r="BS68" i="1"/>
  <c r="BS67" i="1"/>
  <c r="BS66" i="1"/>
  <c r="BS65" i="1"/>
  <c r="BS64" i="1"/>
  <c r="CL63" i="1"/>
  <c r="BU63" i="1"/>
  <c r="BS63" i="1"/>
  <c r="CN62" i="1"/>
  <c r="CL62" i="1"/>
  <c r="CG68" i="1" s="1"/>
  <c r="CE62" i="1"/>
  <c r="CE67" i="1" s="1"/>
  <c r="BU62" i="1"/>
  <c r="BV62" i="1" s="1"/>
  <c r="BS62" i="1"/>
  <c r="BA62" i="1"/>
  <c r="AY62" i="1"/>
  <c r="AX62" i="1"/>
  <c r="AW62" i="1"/>
  <c r="AV62" i="1"/>
  <c r="AU62" i="1"/>
  <c r="AT62" i="1"/>
  <c r="AK62" i="1"/>
  <c r="CN61" i="1"/>
  <c r="CL61" i="1"/>
  <c r="CG67" i="1" s="1"/>
  <c r="CE61" i="1"/>
  <c r="BU61" i="1"/>
  <c r="BS61" i="1"/>
  <c r="BA61" i="1"/>
  <c r="BA67" i="1" s="1"/>
  <c r="AY61" i="1"/>
  <c r="AX61" i="1"/>
  <c r="AW61" i="1"/>
  <c r="AV61" i="1"/>
  <c r="AU61" i="1"/>
  <c r="AT61" i="1"/>
  <c r="AI61" i="1"/>
  <c r="AH61" i="1"/>
  <c r="AG61" i="1"/>
  <c r="AF61" i="1"/>
  <c r="AE61" i="1"/>
  <c r="AD61" i="1"/>
  <c r="AC61" i="1"/>
  <c r="AB61" i="1"/>
  <c r="AA61" i="1"/>
  <c r="Z61" i="1"/>
  <c r="Y61" i="1"/>
  <c r="X61" i="1"/>
  <c r="V61" i="1"/>
  <c r="U61" i="1"/>
  <c r="T61" i="1"/>
  <c r="S61" i="1"/>
  <c r="R61" i="1"/>
  <c r="Q61" i="1"/>
  <c r="P61" i="1"/>
  <c r="O61" i="1"/>
  <c r="N61" i="1"/>
  <c r="M61" i="1"/>
  <c r="L61" i="1"/>
  <c r="K61" i="1"/>
  <c r="CN60" i="1"/>
  <c r="CN63" i="1" s="1"/>
  <c r="CL60" i="1"/>
  <c r="CG66" i="1" s="1"/>
  <c r="CE60" i="1"/>
  <c r="CE65" i="1" s="1"/>
  <c r="BU60" i="1"/>
  <c r="BV60" i="1" s="1"/>
  <c r="BS60" i="1"/>
  <c r="BA60" i="1"/>
  <c r="BA66" i="1" s="1"/>
  <c r="AY60" i="1"/>
  <c r="AX60" i="1"/>
  <c r="AW60" i="1"/>
  <c r="AV60" i="1"/>
  <c r="AU60" i="1"/>
  <c r="AT60" i="1"/>
  <c r="AI60" i="1"/>
  <c r="AH60" i="1"/>
  <c r="AG60" i="1"/>
  <c r="AF60" i="1"/>
  <c r="AE60" i="1"/>
  <c r="AD60" i="1"/>
  <c r="AC60" i="1"/>
  <c r="AB60" i="1"/>
  <c r="AA60" i="1"/>
  <c r="Z60" i="1"/>
  <c r="Y60" i="1"/>
  <c r="X60" i="1"/>
  <c r="V60" i="1"/>
  <c r="U60" i="1"/>
  <c r="T60" i="1"/>
  <c r="S60" i="1"/>
  <c r="R60" i="1"/>
  <c r="Q60" i="1"/>
  <c r="P60" i="1"/>
  <c r="O60" i="1"/>
  <c r="N60" i="1"/>
  <c r="M60" i="1"/>
  <c r="L60" i="1"/>
  <c r="K60" i="1"/>
  <c r="CN59" i="1"/>
  <c r="CL59" i="1"/>
  <c r="CG65" i="1" s="1"/>
  <c r="CE59" i="1"/>
  <c r="CE63" i="1" s="1"/>
  <c r="CE64" i="1" s="1"/>
  <c r="BU59" i="1"/>
  <c r="BS59" i="1"/>
  <c r="BA59" i="1"/>
  <c r="BA65" i="1" s="1"/>
  <c r="AY59" i="1"/>
  <c r="AX59" i="1"/>
  <c r="AW59" i="1"/>
  <c r="AV59" i="1"/>
  <c r="AU59" i="1"/>
  <c r="AT59" i="1"/>
  <c r="AI59" i="1"/>
  <c r="AH59" i="1"/>
  <c r="AG59" i="1"/>
  <c r="AF59" i="1"/>
  <c r="AE59" i="1"/>
  <c r="AD59" i="1"/>
  <c r="AC59" i="1"/>
  <c r="AB59" i="1"/>
  <c r="AA59" i="1"/>
  <c r="Z59" i="1"/>
  <c r="Y59" i="1"/>
  <c r="X59" i="1"/>
  <c r="V59" i="1"/>
  <c r="U59" i="1"/>
  <c r="T59" i="1"/>
  <c r="S59" i="1"/>
  <c r="R59" i="1"/>
  <c r="Q59" i="1"/>
  <c r="P59" i="1"/>
  <c r="O59" i="1"/>
  <c r="N59" i="1"/>
  <c r="M59" i="1"/>
  <c r="L59" i="1"/>
  <c r="K59" i="1"/>
  <c r="BU58" i="1"/>
  <c r="BU64" i="1" s="1"/>
  <c r="BV61" i="1" s="1"/>
  <c r="BG58" i="1"/>
  <c r="BA58" i="1"/>
  <c r="BA64" i="1" s="1"/>
  <c r="AY58" i="1"/>
  <c r="AX58" i="1"/>
  <c r="AW58" i="1"/>
  <c r="AV58" i="1"/>
  <c r="AU58" i="1"/>
  <c r="AT58" i="1"/>
  <c r="AI58" i="1"/>
  <c r="AH58" i="1"/>
  <c r="AG58" i="1"/>
  <c r="AF58" i="1"/>
  <c r="AE58" i="1"/>
  <c r="AD58" i="1"/>
  <c r="AC58" i="1"/>
  <c r="AB58" i="1"/>
  <c r="AA58" i="1"/>
  <c r="Z58" i="1"/>
  <c r="Y58" i="1"/>
  <c r="X58" i="1"/>
  <c r="V58" i="1"/>
  <c r="U58" i="1"/>
  <c r="T58" i="1"/>
  <c r="S58" i="1"/>
  <c r="R58" i="1"/>
  <c r="Q58" i="1"/>
  <c r="P58" i="1"/>
  <c r="O58" i="1"/>
  <c r="N58" i="1"/>
  <c r="M58" i="1"/>
  <c r="L58" i="1"/>
  <c r="K58" i="1"/>
  <c r="CL57" i="1"/>
  <c r="CK57" i="1"/>
  <c r="CG64" i="1" s="1"/>
  <c r="CJ57" i="1"/>
  <c r="CG63" i="1" s="1"/>
  <c r="CI57" i="1"/>
  <c r="CG62" i="1" s="1"/>
  <c r="CH57" i="1"/>
  <c r="CG61" i="1" s="1"/>
  <c r="CG57" i="1"/>
  <c r="CG60" i="1" s="1"/>
  <c r="CF57" i="1"/>
  <c r="CG59" i="1" s="1"/>
  <c r="CD57" i="1"/>
  <c r="BX66" i="1" s="1"/>
  <c r="CC57" i="1"/>
  <c r="BX65" i="1" s="1"/>
  <c r="CB57" i="1"/>
  <c r="BX64" i="1" s="1"/>
  <c r="CA57" i="1"/>
  <c r="BX63" i="1" s="1"/>
  <c r="BZ57" i="1"/>
  <c r="BX62" i="1" s="1"/>
  <c r="BY57" i="1"/>
  <c r="BX61" i="1" s="1"/>
  <c r="BX57" i="1"/>
  <c r="BX60" i="1" s="1"/>
  <c r="BW57" i="1"/>
  <c r="BX59" i="1" s="1"/>
  <c r="BR57" i="1"/>
  <c r="BQ57" i="1"/>
  <c r="BG68" i="1" s="1"/>
  <c r="BP57" i="1"/>
  <c r="BG67" i="1" s="1"/>
  <c r="BO57" i="1"/>
  <c r="BG66" i="1" s="1"/>
  <c r="BN57" i="1"/>
  <c r="BG65" i="1" s="1"/>
  <c r="BM57" i="1"/>
  <c r="BG64" i="1" s="1"/>
  <c r="BL57" i="1"/>
  <c r="BG63" i="1" s="1"/>
  <c r="BK57" i="1"/>
  <c r="BG62" i="1" s="1"/>
  <c r="BJ57" i="1"/>
  <c r="BG61" i="1" s="1"/>
  <c r="BI57" i="1"/>
  <c r="BG60" i="1" s="1"/>
  <c r="BH57" i="1"/>
  <c r="BG59" i="1" s="1"/>
  <c r="BG57" i="1"/>
  <c r="BE57" i="1"/>
  <c r="BC60" i="1" s="1"/>
  <c r="BD57" i="1"/>
  <c r="BC59" i="1" s="1"/>
  <c r="BC57" i="1"/>
  <c r="BC58" i="1" s="1"/>
  <c r="BA57" i="1"/>
  <c r="BA63" i="1" s="1"/>
  <c r="AY57" i="1"/>
  <c r="AY63" i="1" s="1"/>
  <c r="AX57" i="1"/>
  <c r="AW57" i="1"/>
  <c r="AV57" i="1"/>
  <c r="AU57" i="1"/>
  <c r="AT57" i="1"/>
  <c r="AT63" i="1" s="1"/>
  <c r="AR57" i="1"/>
  <c r="AK65" i="1" s="1"/>
  <c r="AQ57" i="1"/>
  <c r="AK64" i="1" s="1"/>
  <c r="AP57" i="1"/>
  <c r="AK63" i="1" s="1"/>
  <c r="AO57" i="1"/>
  <c r="AN57" i="1"/>
  <c r="AK61" i="1" s="1"/>
  <c r="AM57" i="1"/>
  <c r="AK60" i="1" s="1"/>
  <c r="AL57" i="1"/>
  <c r="AK59" i="1" s="1"/>
  <c r="AK57" i="1"/>
  <c r="AK58" i="1" s="1"/>
  <c r="AI57" i="1"/>
  <c r="AI62" i="1" s="1"/>
  <c r="AH57" i="1"/>
  <c r="AH62" i="1" s="1"/>
  <c r="AG57" i="1"/>
  <c r="AG62" i="1" s="1"/>
  <c r="AF57" i="1"/>
  <c r="AE57" i="1"/>
  <c r="AD57" i="1"/>
  <c r="AC57" i="1"/>
  <c r="AB57" i="1"/>
  <c r="AA57" i="1"/>
  <c r="AA62" i="1" s="1"/>
  <c r="Z57" i="1"/>
  <c r="Z62" i="1" s="1"/>
  <c r="Y57" i="1"/>
  <c r="Y62" i="1" s="1"/>
  <c r="X57" i="1"/>
  <c r="V57" i="1"/>
  <c r="U57" i="1"/>
  <c r="T57" i="1"/>
  <c r="S57" i="1"/>
  <c r="R57" i="1"/>
  <c r="R62" i="1" s="1"/>
  <c r="Q57" i="1"/>
  <c r="Q62" i="1" s="1"/>
  <c r="P57" i="1"/>
  <c r="P62" i="1" s="1"/>
  <c r="O57" i="1"/>
  <c r="N57" i="1"/>
  <c r="M57" i="1"/>
  <c r="L57" i="1"/>
  <c r="K57" i="1"/>
  <c r="K62" i="1" s="1"/>
  <c r="CO55" i="1"/>
  <c r="CO54" i="1"/>
  <c r="CO53" i="1"/>
  <c r="CO52" i="1"/>
  <c r="CO51" i="1"/>
  <c r="CO50" i="1"/>
  <c r="CO49" i="1"/>
  <c r="CO48" i="1"/>
  <c r="CO47" i="1"/>
  <c r="CO46" i="1"/>
  <c r="CO45" i="1"/>
  <c r="CO44" i="1"/>
  <c r="CO43" i="1"/>
  <c r="CO42" i="1"/>
  <c r="CO41" i="1"/>
  <c r="CO40" i="1"/>
  <c r="CO39" i="1"/>
  <c r="CO38" i="1"/>
  <c r="CO37" i="1"/>
  <c r="CO36" i="1"/>
  <c r="CO35" i="1"/>
  <c r="CO34" i="1"/>
  <c r="CO33" i="1"/>
  <c r="CO32" i="1"/>
  <c r="CO31" i="1"/>
  <c r="CO30" i="1"/>
  <c r="CO29" i="1"/>
  <c r="CO28" i="1"/>
  <c r="CO27" i="1"/>
  <c r="CO26" i="1"/>
  <c r="CO25" i="1"/>
  <c r="CO24" i="1"/>
  <c r="CO23" i="1"/>
  <c r="CO22" i="1"/>
  <c r="CO21" i="1"/>
  <c r="CO20" i="1"/>
  <c r="CO19" i="1"/>
  <c r="CO18" i="1"/>
  <c r="CO17" i="1"/>
  <c r="CO16" i="1"/>
  <c r="CO15" i="1"/>
  <c r="CO14" i="1"/>
  <c r="CO13" i="1"/>
  <c r="CO12" i="1"/>
  <c r="CO11" i="1"/>
  <c r="CO10" i="1"/>
  <c r="CO9" i="1"/>
  <c r="CO8" i="1"/>
  <c r="CO7" i="1"/>
  <c r="CO6" i="1"/>
  <c r="CO5" i="1"/>
  <c r="CO4" i="1"/>
  <c r="CO3" i="1"/>
  <c r="AY70" i="1" l="1"/>
  <c r="BG69" i="1"/>
  <c r="BH60" i="1" s="1"/>
  <c r="BH66" i="1"/>
  <c r="AF67" i="1"/>
  <c r="BH61" i="1"/>
  <c r="K66" i="1"/>
  <c r="BH62" i="1"/>
  <c r="BX67" i="1"/>
  <c r="BY65" i="1" s="1"/>
  <c r="BV59" i="1"/>
  <c r="CO62" i="1"/>
  <c r="AF69" i="1"/>
  <c r="AY64" i="1"/>
  <c r="AY67" i="1" s="1"/>
  <c r="AT67" i="1"/>
  <c r="AL65" i="1"/>
  <c r="BD58" i="1"/>
  <c r="BC61" i="1"/>
  <c r="BH63" i="1"/>
  <c r="BY60" i="1"/>
  <c r="AU68" i="1"/>
  <c r="Y68" i="1"/>
  <c r="AY69" i="1"/>
  <c r="AU70" i="1"/>
  <c r="CE66" i="1"/>
  <c r="S63" i="1"/>
  <c r="S68" i="1" s="1"/>
  <c r="AL58" i="1"/>
  <c r="AK66" i="1"/>
  <c r="AL60" i="1" s="1"/>
  <c r="BD59" i="1"/>
  <c r="BY61" i="1"/>
  <c r="Q68" i="1"/>
  <c r="Z68" i="1"/>
  <c r="AY71" i="1"/>
  <c r="BV63" i="1"/>
  <c r="AL62" i="1"/>
  <c r="AU66" i="1"/>
  <c r="BD60" i="1"/>
  <c r="BH65" i="1"/>
  <c r="CO59" i="1"/>
  <c r="CO61" i="1"/>
  <c r="AU63" i="1"/>
  <c r="BH58" i="1"/>
  <c r="CO60" i="1"/>
  <c r="L62" i="1"/>
  <c r="T62" i="1"/>
  <c r="T63" i="1" s="1"/>
  <c r="AC62" i="1"/>
  <c r="AF63" i="1"/>
  <c r="AF68" i="1" s="1"/>
  <c r="AV63" i="1"/>
  <c r="Z65" i="1"/>
  <c r="AH65" i="1"/>
  <c r="M62" i="1"/>
  <c r="U62" i="1"/>
  <c r="U63" i="1" s="1"/>
  <c r="AD62" i="1"/>
  <c r="AD63" i="1" s="1"/>
  <c r="P63" i="1"/>
  <c r="P68" i="1" s="1"/>
  <c r="Y63" i="1"/>
  <c r="AG63" i="1"/>
  <c r="AW63" i="1"/>
  <c r="AW64" i="1" s="1"/>
  <c r="CL64" i="1"/>
  <c r="AY66" i="1"/>
  <c r="BV58" i="1"/>
  <c r="N62" i="1"/>
  <c r="V62" i="1"/>
  <c r="AE62" i="1"/>
  <c r="Q63" i="1"/>
  <c r="Q65" i="1" s="1"/>
  <c r="Z63" i="1"/>
  <c r="Z66" i="1" s="1"/>
  <c r="AH63" i="1"/>
  <c r="AH69" i="1" s="1"/>
  <c r="AX63" i="1"/>
  <c r="AX64" i="1" s="1"/>
  <c r="AT64" i="1"/>
  <c r="AT68" i="1" s="1"/>
  <c r="K65" i="1"/>
  <c r="S65" i="1"/>
  <c r="S62" i="1"/>
  <c r="AB62" i="1"/>
  <c r="AB63" i="1" s="1"/>
  <c r="O62" i="1"/>
  <c r="O63" i="1" s="1"/>
  <c r="X62" i="1"/>
  <c r="AF62" i="1"/>
  <c r="R63" i="1"/>
  <c r="R68" i="1" s="1"/>
  <c r="AA63" i="1"/>
  <c r="AA69" i="1" s="1"/>
  <c r="AI63" i="1"/>
  <c r="AI69" i="1" s="1"/>
  <c r="AU64" i="1"/>
  <c r="AU71" i="1" s="1"/>
  <c r="K63" i="1"/>
  <c r="K68" i="1" s="1"/>
  <c r="AV64" i="1"/>
  <c r="AV66" i="1" s="1"/>
  <c r="AT66" i="1"/>
  <c r="AB68" i="1" l="1"/>
  <c r="AB67" i="1"/>
  <c r="AB69" i="1"/>
  <c r="AB66" i="1"/>
  <c r="AB65" i="1"/>
  <c r="O66" i="1"/>
  <c r="O67" i="1"/>
  <c r="O65" i="1"/>
  <c r="O64" i="1" s="1"/>
  <c r="O69" i="1"/>
  <c r="O68" i="1"/>
  <c r="AW66" i="1"/>
  <c r="AW67" i="1"/>
  <c r="AW69" i="1"/>
  <c r="AW71" i="1"/>
  <c r="AW65" i="1" s="1"/>
  <c r="AW68" i="1"/>
  <c r="AW70" i="1"/>
  <c r="AD66" i="1"/>
  <c r="AD69" i="1"/>
  <c r="AD67" i="1"/>
  <c r="AD68" i="1"/>
  <c r="AD65" i="1"/>
  <c r="AD64" i="1" s="1"/>
  <c r="T66" i="1"/>
  <c r="T64" i="1" s="1"/>
  <c r="T65" i="1"/>
  <c r="T67" i="1"/>
  <c r="T69" i="1"/>
  <c r="T68" i="1"/>
  <c r="U69" i="1"/>
  <c r="U67" i="1"/>
  <c r="U68" i="1"/>
  <c r="U65" i="1"/>
  <c r="U66" i="1"/>
  <c r="AX70" i="1"/>
  <c r="AX69" i="1"/>
  <c r="AX68" i="1"/>
  <c r="AX67" i="1"/>
  <c r="AX65" i="1" s="1"/>
  <c r="AX66" i="1"/>
  <c r="AX71" i="1"/>
  <c r="V63" i="1"/>
  <c r="AV68" i="1"/>
  <c r="AV65" i="1" s="1"/>
  <c r="S64" i="1"/>
  <c r="R65" i="1"/>
  <c r="BY62" i="1"/>
  <c r="AH68" i="1"/>
  <c r="R67" i="1"/>
  <c r="R69" i="1"/>
  <c r="Z69" i="1"/>
  <c r="Z64" i="1" s="1"/>
  <c r="Q67" i="1"/>
  <c r="P69" i="1"/>
  <c r="Q66" i="1"/>
  <c r="Q64" i="1" s="1"/>
  <c r="AE63" i="1"/>
  <c r="AT70" i="1"/>
  <c r="AT65" i="1" s="1"/>
  <c r="BY59" i="1"/>
  <c r="AT69" i="1"/>
  <c r="Q69" i="1"/>
  <c r="AF65" i="1"/>
  <c r="AF64" i="1" s="1"/>
  <c r="AU69" i="1"/>
  <c r="BY64" i="1"/>
  <c r="AA67" i="1"/>
  <c r="AV69" i="1"/>
  <c r="AI66" i="1"/>
  <c r="BH67" i="1"/>
  <c r="BH59" i="1"/>
  <c r="AG66" i="1"/>
  <c r="AG65" i="1"/>
  <c r="AG67" i="1"/>
  <c r="S69" i="1"/>
  <c r="S67" i="1"/>
  <c r="AA66" i="1"/>
  <c r="Y67" i="1"/>
  <c r="Y65" i="1"/>
  <c r="Y66" i="1"/>
  <c r="AI68" i="1"/>
  <c r="AL59" i="1"/>
  <c r="AL66" i="1" s="1"/>
  <c r="AV70" i="1"/>
  <c r="BH64" i="1"/>
  <c r="S66" i="1"/>
  <c r="K69" i="1"/>
  <c r="K67" i="1"/>
  <c r="K64" i="1" s="1"/>
  <c r="AL64" i="1"/>
  <c r="AL63" i="1"/>
  <c r="R66" i="1"/>
  <c r="AT71" i="1"/>
  <c r="P66" i="1"/>
  <c r="P67" i="1"/>
  <c r="P65" i="1"/>
  <c r="AA68" i="1"/>
  <c r="AF66" i="1"/>
  <c r="AC63" i="1"/>
  <c r="BY66" i="1"/>
  <c r="BY63" i="1"/>
  <c r="AU67" i="1"/>
  <c r="AU65" i="1" s="1"/>
  <c r="AV71" i="1"/>
  <c r="AI67" i="1"/>
  <c r="AY68" i="1"/>
  <c r="AY65" i="1" s="1"/>
  <c r="AI65" i="1"/>
  <c r="AI64" i="1" s="1"/>
  <c r="AV67" i="1"/>
  <c r="M63" i="1"/>
  <c r="AL61" i="1"/>
  <c r="AH67" i="1"/>
  <c r="BH68" i="1"/>
  <c r="AG69" i="1"/>
  <c r="AH66" i="1"/>
  <c r="AH64" i="1" s="1"/>
  <c r="N63" i="1"/>
  <c r="AB64" i="1"/>
  <c r="AA65" i="1"/>
  <c r="U64" i="1"/>
  <c r="X63" i="1"/>
  <c r="L63" i="1"/>
  <c r="AG68" i="1"/>
  <c r="Z67" i="1"/>
  <c r="Y69" i="1"/>
  <c r="AE65" i="1" l="1"/>
  <c r="AE68" i="1"/>
  <c r="AE67" i="1"/>
  <c r="AE69" i="1"/>
  <c r="AE66" i="1"/>
  <c r="AC65" i="1"/>
  <c r="AC66" i="1"/>
  <c r="AC67" i="1"/>
  <c r="AC69" i="1"/>
  <c r="AC68" i="1"/>
  <c r="AA64" i="1"/>
  <c r="P64" i="1"/>
  <c r="AG64" i="1"/>
  <c r="V65" i="1"/>
  <c r="V67" i="1"/>
  <c r="V68" i="1"/>
  <c r="V66" i="1"/>
  <c r="V69" i="1"/>
  <c r="N65" i="1"/>
  <c r="N67" i="1"/>
  <c r="N66" i="1"/>
  <c r="N69" i="1"/>
  <c r="N68" i="1"/>
  <c r="Y64" i="1"/>
  <c r="M69" i="1"/>
  <c r="M67" i="1"/>
  <c r="M68" i="1"/>
  <c r="M65" i="1"/>
  <c r="M66" i="1"/>
  <c r="L65" i="1"/>
  <c r="L67" i="1"/>
  <c r="L69" i="1"/>
  <c r="L68" i="1"/>
  <c r="L66" i="1"/>
  <c r="X68" i="1"/>
  <c r="X66" i="1"/>
  <c r="X67" i="1"/>
  <c r="X69" i="1"/>
  <c r="X65" i="1"/>
  <c r="X64" i="1" s="1"/>
  <c r="R64" i="1"/>
  <c r="L64" i="1" l="1"/>
  <c r="AC64" i="1"/>
  <c r="M64" i="1"/>
  <c r="N64" i="1"/>
  <c r="V64" i="1"/>
  <c r="AE64" i="1"/>
</calcChain>
</file>

<file path=xl/sharedStrings.xml><?xml version="1.0" encoding="utf-8"?>
<sst xmlns="http://schemas.openxmlformats.org/spreadsheetml/2006/main" count="458" uniqueCount="262">
  <si>
    <t>RespondentID</t>
  </si>
  <si>
    <t>CollectorID</t>
  </si>
  <si>
    <t>StartDate</t>
  </si>
  <si>
    <t>EndDate</t>
  </si>
  <si>
    <t>IP Address</t>
  </si>
  <si>
    <t>Email Address</t>
  </si>
  <si>
    <t>Please acknowledge that you</t>
  </si>
  <si>
    <t>You wish to participate in the survey</t>
  </si>
  <si>
    <t>What were your major reasons for participating in DataONE activities?</t>
  </si>
  <si>
    <t xml:space="preserve">What do you think you have gained out of participation in your DataONE Working Group? </t>
  </si>
  <si>
    <t>What do you think you have contributed to DataONE (please choose as many as appropriate)?</t>
  </si>
  <si>
    <t>What measures or indicators would you use to tell if your product or input had impact or success?</t>
  </si>
  <si>
    <t>Please check the box that best expresses your agreement to the following questions</t>
  </si>
  <si>
    <t>Overall I am satisfied with my participation in the D1 project.</t>
  </si>
  <si>
    <t>Is your commitment to DataONE:</t>
  </si>
  <si>
    <t>Of which Working Group(s) are you a member?</t>
  </si>
  <si>
    <t>Where do you come from?</t>
  </si>
  <si>
    <t>Which one of the following best describes your primary work sector?</t>
  </si>
  <si>
    <t>What is your current position/rank within your organisation?</t>
  </si>
  <si>
    <t>What is your career-stage?</t>
  </si>
  <si>
    <t>In what field did you receive your highest degree?</t>
  </si>
  <si>
    <t>If there is anything else you would like to say about DataONE, please add in the box below.</t>
  </si>
  <si>
    <t>what do you prefer?</t>
  </si>
  <si>
    <t>count</t>
  </si>
  <si>
    <t>_x0000_</t>
  </si>
  <si>
    <t>have understood the above text, and</t>
  </si>
  <si>
    <t>are above 18 years of age</t>
  </si>
  <si>
    <t>Response</t>
  </si>
  <si>
    <t>Employment by DataONE</t>
  </si>
  <si>
    <t>Publication opportunities</t>
  </si>
  <si>
    <t>Improved publication success</t>
  </si>
  <si>
    <t>Improved grant success</t>
  </si>
  <si>
    <t>Access to funding</t>
  </si>
  <si>
    <t>Access to data</t>
  </si>
  <si>
    <t>Gain experience</t>
  </si>
  <si>
    <t>Personal learning</t>
  </si>
  <si>
    <t>Access to educational materials</t>
  </si>
  <si>
    <t>Extending professional network</t>
  </si>
  <si>
    <t>Allows me to work on a variety of different topics</t>
  </si>
  <si>
    <t>Complementarity of research goals</t>
  </si>
  <si>
    <t>Other (please specify)</t>
  </si>
  <si>
    <t>new insights</t>
  </si>
  <si>
    <t>new techniques</t>
  </si>
  <si>
    <t>practical expertise</t>
  </si>
  <si>
    <t>theoretical understanding</t>
  </si>
  <si>
    <t>breadth of experience</t>
  </si>
  <si>
    <t>institutional links</t>
  </si>
  <si>
    <t>networking contacts</t>
  </si>
  <si>
    <t>Open-Ended Response</t>
  </si>
  <si>
    <t>The work I do for D1 is meaningful.</t>
  </si>
  <si>
    <t>I get constructive feedback on the work I do for D1.</t>
  </si>
  <si>
    <t>I have freedom to choose the work I do for D1.</t>
  </si>
  <si>
    <t>My participation in D1 is fun.</t>
  </si>
  <si>
    <t>I feel I am an important part of the D1 project.</t>
  </si>
  <si>
    <t>I identify with the D1 project goals.</t>
  </si>
  <si>
    <t>Please comment on your answers above</t>
  </si>
  <si>
    <t>What made you respond as you did?</t>
  </si>
  <si>
    <t>limited to the current round of funding</t>
  </si>
  <si>
    <t>able to continue beyond</t>
  </si>
  <si>
    <t>about to finish</t>
  </si>
  <si>
    <t>Leadership Team</t>
  </si>
  <si>
    <t>Community Education and Engagement</t>
  </si>
  <si>
    <t>Core Cyberinfrastructure Team</t>
  </si>
  <si>
    <t>Data Integration and Semantics</t>
  </si>
  <si>
    <t>Data Preservation and Metadata</t>
  </si>
  <si>
    <t>Provenance and Scientific Workflows</t>
  </si>
  <si>
    <t>Public Participation in Science and Research</t>
  </si>
  <si>
    <t>Scientific Exploration, Visualization and Analysis</t>
  </si>
  <si>
    <t>Sociocultural</t>
  </si>
  <si>
    <t>Sustainability and Governance</t>
  </si>
  <si>
    <t>Usability and Assessment</t>
  </si>
  <si>
    <t>None of the above (please explain)</t>
  </si>
  <si>
    <t>State / Province</t>
  </si>
  <si>
    <t>Country</t>
  </si>
  <si>
    <t>Administrator / manager</t>
  </si>
  <si>
    <t>Librarian</t>
  </si>
  <si>
    <t>Faculty member (tenured)</t>
  </si>
  <si>
    <t>Faculty member (untenured)</t>
  </si>
  <si>
    <t>Researcher / Scientist</t>
  </si>
  <si>
    <t>Post-Doc</t>
  </si>
  <si>
    <t>Student</t>
  </si>
  <si>
    <t>biologist / ecologist / life sciences</t>
  </si>
  <si>
    <t>spatial scientist / geographer</t>
  </si>
  <si>
    <t>information science / librarian</t>
  </si>
  <si>
    <t>computer scientist</t>
  </si>
  <si>
    <t>management</t>
  </si>
  <si>
    <t>education</t>
  </si>
  <si>
    <t>98.14.4.83</t>
  </si>
  <si>
    <t>New York</t>
  </si>
  <si>
    <t>USA</t>
  </si>
  <si>
    <t>128.111.110.76</t>
  </si>
  <si>
    <t>149.119.252.148</t>
  </si>
  <si>
    <t>Use by other parts of the D1 project</t>
  </si>
  <si>
    <t>NSF rotator, but involved in my personal capacity</t>
  </si>
  <si>
    <t>Program director</t>
  </si>
  <si>
    <t>134.114.60.16</t>
  </si>
  <si>
    <t>Arizona</t>
  </si>
  <si>
    <t>Engineering</t>
  </si>
  <si>
    <t>128.117.90.20</t>
  </si>
  <si>
    <t>129.215.90.32</t>
  </si>
  <si>
    <t>I have not been employed by or supported (other than some travel support&lt; nor have I done much work for DataONE.</t>
  </si>
  <si>
    <t>This really depends on whether there is continued need for, and resources for, translating my research to things that are relevant to DataONE. In my case I've been tangentially involved with the provenance working group.  There seems to be broad interest in DataONE for provenance tracking for R and related languages but this has not been a major focus of the provenance WG so far. I am also participating from outside the US which has complicated matters.</t>
  </si>
  <si>
    <t>Edinburgh</t>
  </si>
  <si>
    <t>UK</t>
  </si>
  <si>
    <t>64.134.130.85</t>
  </si>
  <si>
    <t>The most meaningful metric I can think of specific to my work (as part of a WG) with DataONE is the reuse and reference to that work in follow-up presentations, strategic decisions, and ongoing planning. I think other metrics are possible, but this is the one that seems most appropriate given the nature of the work thus far and the maturity level of the DataONE project.</t>
  </si>
  <si>
    <t>It is hard not to feel that more - and perhaps more impactful - work could be done with and for DataONE, but regardless, the time spent with DataONE colleagues at WG and AH meetings is intellectually engaging, energizing, and also helps me to feel that the project is heading generally in a fruitful direction. I think there is still too much of a disconnect between the CIT and much of the rest of the org, and opportunities for cross-WG collaborations are still harder to engineer than it seems like they should be. But overall, I think the project has really benefited from the intellectual contributions and actual work from WG members, and I am proud to have been a part of that effort.</t>
  </si>
  <si>
    <t>In my daily work, I don't have much opportunity to work directly on the issues that I believe are central to the DataONE project and that I wish I had more time to pursue. I think that DataONE, and other like-minded projects, are crucial to the future of research, especially in the public interest. For now, I am able to set aside the time to participate at least once a year, if not twice, and I hope that I can continue to do that as long as the opportunity exists.</t>
  </si>
  <si>
    <t>CA</t>
  </si>
  <si>
    <t>70.210.4.73</t>
  </si>
  <si>
    <t>Number of publications and citations.</t>
  </si>
  <si>
    <t>I do not receive DataONE funding.</t>
  </si>
  <si>
    <t>Tennessee</t>
  </si>
  <si>
    <t>Earth system science</t>
  </si>
  <si>
    <t>64.134.101.158</t>
  </si>
  <si>
    <t>New Mexico</t>
  </si>
  <si>
    <t>216.243.98.195</t>
  </si>
  <si>
    <t>Industry collaboration</t>
  </si>
  <si>
    <t>Non-Profit ttrade association</t>
  </si>
  <si>
    <t>t</t>
  </si>
  <si>
    <t>fun, intellectual stimulation</t>
  </si>
  <si>
    <t>people staying engaged, continuing on WGs, on projects.</t>
  </si>
  <si>
    <t>just all good, very positive, pushing the bar</t>
  </si>
  <si>
    <t>would like to continue b/c of all positive aspects</t>
  </si>
  <si>
    <t>North Carolina</t>
  </si>
  <si>
    <t>great group of folks</t>
  </si>
  <si>
    <t>Use of materials and resources I have helped develop.</t>
  </si>
  <si>
    <t>I have just come on board, and think I have more to contribute.</t>
  </si>
  <si>
    <t>adoption; influence on services</t>
  </si>
  <si>
    <t>the furture is uncertain</t>
  </si>
  <si>
    <t>internal uptake  community uptake</t>
  </si>
  <si>
    <t>my contributions still have very limited impact</t>
  </si>
  <si>
    <t>you may want to pay attention to EU e-infrastructures -- new wave of funding coming up</t>
  </si>
  <si>
    <t>hard to tell.</t>
  </si>
  <si>
    <t>I don't feel that my group follows a clear decision making process, partly due to lack of structure of the group when we meet.  Large conversations are dominated by few voices.</t>
  </si>
  <si>
    <t>My involvement dependent on next round of funding for employment.</t>
  </si>
  <si>
    <t>Developer</t>
  </si>
  <si>
    <t>Contribute to development of resources relevant to my profession</t>
  </si>
  <si>
    <t>Increased availability of resources for the colleagues in my profession</t>
  </si>
  <si>
    <t>I have outputs I can point to that will help my colleagues and the people I serve in their involvement with and resources available through DataONE</t>
  </si>
  <si>
    <t>I think what DataONE is doing is important to the communities I serve and there is still much to be done.</t>
  </si>
  <si>
    <t>173.226.112.210</t>
  </si>
  <si>
    <t>Fun</t>
  </si>
  <si>
    <t>I have fun. Intellectual stimulation</t>
  </si>
  <si>
    <t>Publications, success of DataONE mission for science and PPSR projects</t>
  </si>
  <si>
    <t>I do not think our group achieved all of our goals but we are still working =hard</t>
  </si>
  <si>
    <t>Work not done</t>
  </si>
  <si>
    <t>Massachusetts</t>
  </si>
  <si>
    <t>Well managed. Visionary. Well connected.  Morally responsible. Hard working. Excited about environmental science</t>
  </si>
  <si>
    <t>64.134.232.218</t>
  </si>
  <si>
    <t>Reuse of prpducts and ideas</t>
  </si>
  <si>
    <t>As we move forward, I think there are others who are more critical to program success</t>
  </si>
  <si>
    <t>Idaho</t>
  </si>
  <si>
    <t>it's been an honor to serve</t>
  </si>
  <si>
    <t>128.143.1.252</t>
  </si>
  <si>
    <t>Publication, use of products by community</t>
  </si>
  <si>
    <t>Nothing is perfect, but DataOne has been a good experience.</t>
  </si>
  <si>
    <t>I remain available, although I suspect that limited funding may reduce my role.</t>
  </si>
  <si>
    <t>Virginia</t>
  </si>
  <si>
    <t>Good, diverse group</t>
  </si>
  <si>
    <t>216.243.107.26</t>
  </si>
  <si>
    <t>82.227.168.103</t>
  </si>
  <si>
    <t>Identifying elements of the end results (model, algorithm or software) that I was either the originator or contributed to their making.</t>
  </si>
  <si>
    <t>Working with the DataONE people in general and the Scientific Workflow and Provenance working was so far fruitful, and I will be keen to continue collaborating with its members.</t>
  </si>
  <si>
    <t>Université Paris-Dauphine</t>
  </si>
  <si>
    <t>France</t>
  </si>
  <si>
    <t>128.238.102.141</t>
  </si>
  <si>
    <t>Maybe a user study to have some input from people that have been using it.</t>
  </si>
  <si>
    <t>n/a</t>
  </si>
  <si>
    <t>visibility of DataONE among disparate communities</t>
  </si>
  <si>
    <t>I believe that I am tackling some complicated but meaningful issues.</t>
  </si>
  <si>
    <t>political science</t>
  </si>
  <si>
    <t>my input has impact if it is incorporated into dataone</t>
  </si>
  <si>
    <t>staff</t>
  </si>
  <si>
    <t>Wish I could have done more.</t>
  </si>
  <si>
    <t>My DataONE funding is tied to the original proposal.</t>
  </si>
  <si>
    <t>Utah</t>
  </si>
  <si>
    <t>134.114.145.39</t>
  </si>
  <si>
    <t>128.48.255.30</t>
  </si>
  <si>
    <t>128.154.187.48</t>
  </si>
  <si>
    <t>I have had fairly strong involvement during the last few years. However, this year, I have not been able to attend any of the meetings in person due to government travel restrictions. Much of my contribution as a working group member is best provided in face-to-face meetings.</t>
  </si>
  <si>
    <t>I am not funded by DataONE at this time; however, I am authorized by my employer to participate. This can continue beyond the current round of DataONE funding. However, government travel restrictions may constrain my participation.</t>
  </si>
  <si>
    <t>Maryland</t>
  </si>
  <si>
    <t>adoption by CCIT</t>
  </si>
  <si>
    <t>connections with a wide range of interesting people from a variety of fields.</t>
  </si>
  <si>
    <t>I can continue beyond as a volunteer, but my institution will not support it without funding for my time</t>
  </si>
  <si>
    <t>comparative literature</t>
  </si>
  <si>
    <t>variety of metrics depending on project, some formal (i.e., number of downloads of resources, page views, etc.); others whether preliminary products are recognized or used by other working groups</t>
  </si>
  <si>
    <t>cognitive/behavioral/social science</t>
  </si>
  <si>
    <t>Integration into published results, reports, newsletters, or grants.</t>
  </si>
  <si>
    <t>I'm about to finish my PhD so I don't know how I will be involved in the future.</t>
  </si>
  <si>
    <t>I've been very happy with the opportunities that DataONE has given to graduate students to participate in working groups and other research related activities.</t>
  </si>
  <si>
    <t>If applying to DataONE organizational activities..    seeing use of products for decision-making or other DataONE activities.  Seeing reports from DataONE groups that note use of products    If applying to success of my own work...  citations   dollars on synergistic grants</t>
  </si>
  <si>
    <t>Communication</t>
  </si>
  <si>
    <t>If my product/input was utilized in an output  If my product/input solved a problem or contributed to progress</t>
  </si>
  <si>
    <t>I feel I am contributing significantly to the success of the project and learning a great deal on a broad range of subject at the same time.</t>
  </si>
  <si>
    <t>I am interested in continuing my D1 participation if there is need for my contributions.</t>
  </si>
  <si>
    <t>Outputs from Working Groups  Products represented on DataONE.org  Products/Outputs used by other MNs  Resulted in related grants/collaborative opportunities</t>
  </si>
  <si>
    <t>Complementary goals, ability to leverage DataONE activities within my organization, and helping to change culture toward science data management.</t>
  </si>
  <si>
    <t>Alignment of DataONE mission (preservation of research data) with my profession's mission of preserving the cultural record.</t>
  </si>
  <si>
    <t>I would like to remain deeply engage with DataONE past year 5.</t>
  </si>
  <si>
    <t>Illinois</t>
  </si>
  <si>
    <t>I wish I had more time to devote to DataONE.</t>
  </si>
  <si>
    <t>98.145.158.183</t>
  </si>
  <si>
    <t>Complementarity with my work responsibilities</t>
  </si>
  <si>
    <t>Utility to researchers; enable research</t>
  </si>
  <si>
    <t>I believe our regional aggregator approach to data management is a benefit and complements D1</t>
  </si>
  <si>
    <t>We do not receive D1 funding</t>
  </si>
  <si>
    <t>216.243.107.18</t>
  </si>
  <si>
    <t>Incorporation of individual and WG ideas and plans into future D1 plans; D1 continues to grow and demonstrate impact.</t>
  </si>
  <si>
    <t>citations, esp in grant proposals</t>
  </si>
  <si>
    <t>I feel like my working group is achieving many of its goals. I don't have a clear understanding of the totality of DataONE.</t>
  </si>
  <si>
    <t>Data exchange with member nodes</t>
  </si>
  <si>
    <t>Adoption of exchange protocols and restful web services to send data to member nodes</t>
  </si>
  <si>
    <t>Great people</t>
  </si>
  <si>
    <t>Would like to stay involved</t>
  </si>
  <si>
    <t>Colorado</t>
  </si>
  <si>
    <t>Great program</t>
  </si>
  <si>
    <t>Respect of my peers and consideration of my ideas in terms of contributing insights, expertise, understanding, experience.  Inclusion of individuals as research participants, champions, WG participants, and contacts in terms of institutional links and networking contacts.</t>
  </si>
  <si>
    <t>it is interesting work that uses my skills and experience towards goals I believe in and I enjoy the people.</t>
  </si>
  <si>
    <t>Because my work with DataONE has been both personally and professionally rewarding and beneficial, I will continue to work with them as long as I am welcome.</t>
  </si>
  <si>
    <t>DataONE needs a better tagline and elevator speech.</t>
  </si>
  <si>
    <t>uptake.</t>
  </si>
  <si>
    <t>Queensland</t>
  </si>
  <si>
    <t>Australia</t>
  </si>
  <si>
    <t>Great initiative, deserving of success.</t>
  </si>
  <si>
    <t>Extent input was used; extent input is sought on future questions; direct questions of DataONE leaders.</t>
  </si>
  <si>
    <t>I've decided that I need to focus on other areas and move on from DataONE.</t>
  </si>
  <si>
    <t>Chemistry</t>
  </si>
  <si>
    <t>citations to publications</t>
  </si>
  <si>
    <t>response rates; journal citation</t>
  </si>
  <si>
    <t>wanted to contribute to D1 assessment</t>
  </si>
  <si>
    <t>I'm committed to the goals of the project and am happy to contribute to ongoing assessment as appropriate.</t>
  </si>
  <si>
    <t>Help promote data sharing and development of data resources.</t>
  </si>
  <si>
    <t>I enjoy the work and very much enjoy the people.</t>
  </si>
  <si>
    <t>I do not depend on D1 funding for my participation, except for travel.</t>
  </si>
  <si>
    <t>Washington DC</t>
  </si>
  <si>
    <t>166.183.92.155</t>
  </si>
  <si>
    <t>Feedback from upper levels</t>
  </si>
  <si>
    <t>Poor leadership and vision.  Not sure what our focus is.</t>
  </si>
  <si>
    <t>Not sure what my commitment is at this time</t>
  </si>
  <si>
    <t>percent</t>
  </si>
  <si>
    <t>life stage</t>
  </si>
  <si>
    <t>physics</t>
  </si>
  <si>
    <t>red</t>
  </si>
  <si>
    <t>California</t>
  </si>
  <si>
    <t>chemistry</t>
  </si>
  <si>
    <t>green</t>
  </si>
  <si>
    <t>communicatons</t>
  </si>
  <si>
    <t>Christmas</t>
  </si>
  <si>
    <t>sum</t>
  </si>
  <si>
    <t>Wahsington DC</t>
  </si>
  <si>
    <t>engineering</t>
  </si>
  <si>
    <t>none</t>
  </si>
  <si>
    <t>average</t>
  </si>
  <si>
    <t>Florida</t>
  </si>
  <si>
    <t>stdev</t>
  </si>
  <si>
    <t>Other</t>
  </si>
  <si>
    <t>Texas</t>
  </si>
  <si>
    <t>Washington State</t>
  </si>
  <si>
    <t>QLD</t>
  </si>
  <si>
    <t>Paris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</si>
</sst>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4" x14ac:knownFonts="1">
    <font>
      <sz val="10"/>
      <name val="Microsoft Sans Serif"/>
      <family val="2"/>
    </font>
    <font>
      <sz val="10"/>
      <name val="Arial"/>
      <family val="2"/>
    </font>
    <font>
      <sz val="11"/>
      <color rgb="FF000000"/>
      <name val="Arial"/>
      <family val="2"/>
    </font>
    <font>
      <b/>
      <sz val="10"/>
      <name val="Arial"/>
      <family val="2"/>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34">
    <xf numFmtId="0" fontId="0" fillId="0" borderId="0" xfId="0"/>
    <xf numFmtId="0" fontId="1" fillId="0" borderId="0" xfId="0" applyFont="1" applyAlignment="1">
      <alignment horizontal="center" vertical="center" wrapText="1"/>
    </xf>
    <xf numFmtId="0" fontId="1"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0" xfId="0" applyFont="1"/>
    <xf numFmtId="164" fontId="1" fillId="0" borderId="0" xfId="0" applyNumberFormat="1" applyFont="1"/>
    <xf numFmtId="0" fontId="1" fillId="0" borderId="0" xfId="0" applyFont="1" applyAlignment="1">
      <alignment wrapText="1"/>
    </xf>
    <xf numFmtId="0" fontId="1" fillId="0" borderId="0" xfId="0" applyFont="1" applyAlignment="1">
      <alignment horizontal="center"/>
    </xf>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Alignment="1">
      <alignment horizontal="left" vertical="center"/>
    </xf>
    <xf numFmtId="164" fontId="1" fillId="0" borderId="0" xfId="0" applyNumberFormat="1" applyFont="1" applyAlignment="1">
      <alignment vertical="center" wrapText="1"/>
    </xf>
    <xf numFmtId="0" fontId="1" fillId="0" borderId="1" xfId="0" applyFont="1" applyBorder="1" applyAlignment="1">
      <alignment horizontal="center" vertical="center"/>
    </xf>
    <xf numFmtId="0" fontId="2" fillId="0" borderId="0" xfId="0" applyFont="1" applyAlignment="1">
      <alignment horizontal="right" wrapText="1"/>
    </xf>
    <xf numFmtId="0" fontId="1" fillId="0" borderId="0" xfId="0" applyFont="1" applyBorder="1" applyAlignment="1">
      <alignment horizontal="left" vertical="center"/>
    </xf>
    <xf numFmtId="0" fontId="2" fillId="0" borderId="0" xfId="0" applyFont="1" applyAlignment="1">
      <alignment horizontal="right"/>
    </xf>
    <xf numFmtId="0" fontId="1" fillId="0" borderId="0" xfId="0" applyFont="1" applyAlignment="1">
      <alignment horizontal="right" vertical="center"/>
    </xf>
    <xf numFmtId="2" fontId="1" fillId="0" borderId="0" xfId="0" applyNumberFormat="1" applyFont="1" applyAlignment="1">
      <alignment horizontal="center" vertical="center"/>
    </xf>
    <xf numFmtId="0" fontId="1" fillId="0" borderId="0" xfId="0" applyFont="1" applyAlignment="1">
      <alignment horizontal="right" vertical="center" wrapText="1"/>
    </xf>
    <xf numFmtId="2" fontId="1" fillId="0" borderId="0" xfId="0" applyNumberFormat="1" applyFont="1" applyAlignment="1">
      <alignment vertical="center"/>
    </xf>
    <xf numFmtId="0" fontId="3" fillId="0" borderId="0" xfId="0" applyFont="1" applyAlignment="1">
      <alignment horizontal="right" vertical="center"/>
    </xf>
    <xf numFmtId="2" fontId="1" fillId="0" borderId="0" xfId="0" applyNumberFormat="1" applyFont="1" applyAlignment="1">
      <alignment horizontal="left" vertical="center"/>
    </xf>
    <xf numFmtId="0" fontId="1" fillId="0" borderId="0" xfId="0" applyFont="1" applyBorder="1" applyAlignment="1">
      <alignment horizontal="right" vertical="center"/>
    </xf>
    <xf numFmtId="0" fontId="1" fillId="0" borderId="0" xfId="0" applyFont="1" applyAlignment="1">
      <alignment horizontal="right" wrapText="1"/>
    </xf>
    <xf numFmtId="0" fontId="1" fillId="0" borderId="0" xfId="0" applyFont="1" applyBorder="1" applyAlignment="1">
      <alignment vertical="center"/>
    </xf>
    <xf numFmtId="0" fontId="2" fillId="0" borderId="1" xfId="0" applyFont="1" applyBorder="1" applyAlignment="1">
      <alignment horizontal="right" wrapText="1"/>
    </xf>
    <xf numFmtId="2" fontId="1" fillId="0" borderId="0" xfId="0" applyNumberFormat="1" applyFont="1" applyAlignment="1">
      <alignment horizontal="center" wrapText="1"/>
    </xf>
    <xf numFmtId="0" fontId="1" fillId="0" borderId="1" xfId="0" applyFont="1" applyBorder="1" applyAlignment="1">
      <alignment horizontal="right" vertical="center" wrapText="1"/>
    </xf>
    <xf numFmtId="2" fontId="1" fillId="0" borderId="1" xfId="0" applyNumberFormat="1" applyFont="1" applyBorder="1" applyAlignment="1">
      <alignment horizontal="center" vertical="center" wrapText="1"/>
    </xf>
    <xf numFmtId="0" fontId="2" fillId="0" borderId="1" xfId="0" applyFont="1" applyBorder="1" applyAlignment="1">
      <alignment horizontal="right" vertical="center"/>
    </xf>
    <xf numFmtId="2" fontId="1"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46</xdr:col>
      <xdr:colOff>81280</xdr:colOff>
      <xdr:row>0</xdr:row>
      <xdr:rowOff>101601</xdr:rowOff>
    </xdr:from>
    <xdr:ext cx="1920240" cy="1446550"/>
    <xdr:sp macro="" textlink="">
      <xdr:nvSpPr>
        <xdr:cNvPr id="2" name="TextBox 1">
          <a:extLst>
            <a:ext uri="{FF2B5EF4-FFF2-40B4-BE49-F238E27FC236}">
              <a16:creationId xmlns:a16="http://schemas.microsoft.com/office/drawing/2014/main" id="{47CCB658-C05A-FD46-BF49-77612C56794C}"/>
            </a:ext>
          </a:extLst>
        </xdr:cNvPr>
        <xdr:cNvSpPr txBox="1"/>
      </xdr:nvSpPr>
      <xdr:spPr>
        <a:xfrm>
          <a:off x="32237680" y="101601"/>
          <a:ext cx="1920240" cy="1446550"/>
        </a:xfrm>
        <a:prstGeom prst="rect">
          <a:avLst/>
        </a:prstGeom>
        <a:solidFill>
          <a:schemeClr val="bg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scores:</a:t>
          </a:r>
        </a:p>
        <a:p>
          <a:r>
            <a:rPr lang="en-US" sz="1100"/>
            <a:t>1. strongly disagree</a:t>
          </a:r>
        </a:p>
        <a:p>
          <a:r>
            <a:rPr lang="en-US" sz="1100"/>
            <a:t>2.</a:t>
          </a:r>
        </a:p>
        <a:p>
          <a:r>
            <a:rPr lang="en-US" sz="1100"/>
            <a:t>3. somewhat disagree</a:t>
          </a:r>
        </a:p>
        <a:p>
          <a:r>
            <a:rPr lang="en-US" sz="1100"/>
            <a:t>4. somewhat agree</a:t>
          </a:r>
        </a:p>
        <a:p>
          <a:r>
            <a:rPr lang="en-US" sz="1100"/>
            <a:t>5.</a:t>
          </a:r>
        </a:p>
        <a:p>
          <a:r>
            <a:rPr lang="en-US" sz="1100"/>
            <a:t>6. strongly agree</a:t>
          </a:r>
        </a:p>
        <a:p>
          <a:endParaRPr lang="en-US" sz="1100"/>
        </a:p>
      </xdr:txBody>
    </xdr:sp>
    <xdr:clientData/>
  </xdr:oneCellAnchor>
  <xdr:oneCellAnchor>
    <xdr:from>
      <xdr:col>31</xdr:col>
      <xdr:colOff>284480</xdr:colOff>
      <xdr:row>0</xdr:row>
      <xdr:rowOff>60961</xdr:rowOff>
    </xdr:from>
    <xdr:ext cx="1412240" cy="1277273"/>
    <xdr:sp macro="" textlink="">
      <xdr:nvSpPr>
        <xdr:cNvPr id="3" name="TextBox 2">
          <a:extLst>
            <a:ext uri="{FF2B5EF4-FFF2-40B4-BE49-F238E27FC236}">
              <a16:creationId xmlns:a16="http://schemas.microsoft.com/office/drawing/2014/main" id="{77C1C396-AAF5-A542-8F33-EFE87C3558A9}"/>
            </a:ext>
          </a:extLst>
        </xdr:cNvPr>
        <xdr:cNvSpPr txBox="1"/>
      </xdr:nvSpPr>
      <xdr:spPr>
        <a:xfrm>
          <a:off x="18000980" y="60961"/>
          <a:ext cx="1412240" cy="1277273"/>
        </a:xfrm>
        <a:prstGeom prst="rect">
          <a:avLst/>
        </a:prstGeom>
        <a:solidFill>
          <a:schemeClr val="bg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scores:</a:t>
          </a:r>
        </a:p>
        <a:p>
          <a:r>
            <a:rPr lang="en-US" sz="1100"/>
            <a:t>1 not at all </a:t>
          </a:r>
        </a:p>
        <a:p>
          <a:r>
            <a:rPr lang="en-US" sz="1100"/>
            <a:t>2.</a:t>
          </a:r>
        </a:p>
        <a:p>
          <a:r>
            <a:rPr lang="en-US" sz="1100"/>
            <a:t>3. </a:t>
          </a:r>
        </a:p>
        <a:p>
          <a:r>
            <a:rPr lang="en-US" sz="1100"/>
            <a:t>4.</a:t>
          </a:r>
        </a:p>
        <a:p>
          <a:r>
            <a:rPr lang="en-US" sz="1100"/>
            <a:t>5. to a great extent</a:t>
          </a:r>
        </a:p>
        <a:p>
          <a:endParaRPr lang="en-US" sz="1100"/>
        </a:p>
      </xdr:txBody>
    </xdr:sp>
    <xdr:clientData/>
  </xdr:oneCellAnchor>
  <xdr:oneCellAnchor>
    <xdr:from>
      <xdr:col>52</xdr:col>
      <xdr:colOff>375921</xdr:colOff>
      <xdr:row>0</xdr:row>
      <xdr:rowOff>386081</xdr:rowOff>
    </xdr:from>
    <xdr:ext cx="1259840" cy="1137920"/>
    <xdr:sp macro="" textlink="">
      <xdr:nvSpPr>
        <xdr:cNvPr id="4" name="TextBox 3">
          <a:extLst>
            <a:ext uri="{FF2B5EF4-FFF2-40B4-BE49-F238E27FC236}">
              <a16:creationId xmlns:a16="http://schemas.microsoft.com/office/drawing/2014/main" id="{B9C5095E-5CCD-6B44-9F0F-8ACF284FD701}"/>
            </a:ext>
          </a:extLst>
        </xdr:cNvPr>
        <xdr:cNvSpPr txBox="1"/>
      </xdr:nvSpPr>
      <xdr:spPr>
        <a:xfrm>
          <a:off x="37358321" y="386081"/>
          <a:ext cx="1259840" cy="1137920"/>
        </a:xfrm>
        <a:prstGeom prst="rect">
          <a:avLst/>
        </a:prstGeom>
        <a:solidFill>
          <a:schemeClr val="bg2"/>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t>scores:</a:t>
          </a:r>
        </a:p>
        <a:p>
          <a:r>
            <a:rPr lang="en-US" sz="1100"/>
            <a:t>1. not at all</a:t>
          </a:r>
        </a:p>
        <a:p>
          <a:r>
            <a:rPr lang="en-US" sz="1100"/>
            <a:t>2.</a:t>
          </a:r>
        </a:p>
        <a:p>
          <a:r>
            <a:rPr lang="en-US" sz="1100"/>
            <a:t>3. </a:t>
          </a:r>
        </a:p>
        <a:p>
          <a:r>
            <a:rPr lang="en-US" sz="1100"/>
            <a:t>4.</a:t>
          </a:r>
        </a:p>
        <a:p>
          <a:r>
            <a:rPr lang="en-US" sz="1100"/>
            <a:t>5. to a great extent</a:t>
          </a:r>
        </a:p>
        <a:p>
          <a:endParaRPr lang="en-US" sz="1100"/>
        </a:p>
      </xdr:txBody>
    </xdr:sp>
    <xdr:clientData/>
  </xdr:oneCellAnchor>
  <xdr:oneCellAnchor>
    <xdr:from>
      <xdr:col>82</xdr:col>
      <xdr:colOff>568960</xdr:colOff>
      <xdr:row>0</xdr:row>
      <xdr:rowOff>477520</xdr:rowOff>
    </xdr:from>
    <xdr:ext cx="1046480" cy="938719"/>
    <xdr:sp macro="" textlink="">
      <xdr:nvSpPr>
        <xdr:cNvPr id="5" name="TextBox 4">
          <a:extLst>
            <a:ext uri="{FF2B5EF4-FFF2-40B4-BE49-F238E27FC236}">
              <a16:creationId xmlns:a16="http://schemas.microsoft.com/office/drawing/2014/main" id="{34F46A3B-FEEC-9E4A-AA39-EEB877D5D5DA}"/>
            </a:ext>
          </a:extLst>
        </xdr:cNvPr>
        <xdr:cNvSpPr txBox="1"/>
      </xdr:nvSpPr>
      <xdr:spPr>
        <a:xfrm>
          <a:off x="64449960" y="477520"/>
          <a:ext cx="1046480" cy="938719"/>
        </a:xfrm>
        <a:prstGeom prst="rect">
          <a:avLst/>
        </a:prstGeom>
        <a:solidFill>
          <a:schemeClr val="bg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scores:</a:t>
          </a:r>
        </a:p>
        <a:p>
          <a:r>
            <a:rPr lang="en-US" sz="1100"/>
            <a:t>1. training</a:t>
          </a:r>
        </a:p>
        <a:p>
          <a:r>
            <a:rPr lang="en-US" sz="1100"/>
            <a:t>2. starting</a:t>
          </a:r>
        </a:p>
        <a:p>
          <a:r>
            <a:rPr lang="en-US" sz="1100"/>
            <a:t>3. established</a:t>
          </a:r>
        </a:p>
        <a:p>
          <a:r>
            <a:rPr lang="en-US" sz="1100"/>
            <a:t>4. senior staff</a:t>
          </a:r>
        </a:p>
      </xdr:txBody>
    </xdr:sp>
    <xdr:clientData/>
  </xdr:oneCellAnchor>
  <xdr:oneCellAnchor>
    <xdr:from>
      <xdr:col>73</xdr:col>
      <xdr:colOff>1117600</xdr:colOff>
      <xdr:row>0</xdr:row>
      <xdr:rowOff>101600</xdr:rowOff>
    </xdr:from>
    <xdr:ext cx="2335689" cy="1277273"/>
    <xdr:sp macro="" textlink="">
      <xdr:nvSpPr>
        <xdr:cNvPr id="6" name="TextBox 5">
          <a:extLst>
            <a:ext uri="{FF2B5EF4-FFF2-40B4-BE49-F238E27FC236}">
              <a16:creationId xmlns:a16="http://schemas.microsoft.com/office/drawing/2014/main" id="{29C9E464-FE03-1E47-896B-F5EAE977CA8E}"/>
            </a:ext>
          </a:extLst>
        </xdr:cNvPr>
        <xdr:cNvSpPr txBox="1"/>
      </xdr:nvSpPr>
      <xdr:spPr>
        <a:xfrm>
          <a:off x="58204100" y="101600"/>
          <a:ext cx="2335689" cy="1277273"/>
        </a:xfrm>
        <a:prstGeom prst="rect">
          <a:avLst/>
        </a:prstGeom>
        <a:solidFill>
          <a:schemeClr val="bg2"/>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 University or Research-only</a:t>
          </a:r>
        </a:p>
        <a:p>
          <a:r>
            <a:rPr lang="en-US" sz="1100"/>
            <a:t>2. Local / State / Federal Government</a:t>
          </a:r>
        </a:p>
        <a:p>
          <a:r>
            <a:rPr lang="en-US" sz="1100"/>
            <a:t>3. Business or consultancy</a:t>
          </a:r>
        </a:p>
        <a:p>
          <a:r>
            <a:rPr lang="en-US" sz="1100"/>
            <a:t>4. Publisher</a:t>
          </a:r>
        </a:p>
        <a:p>
          <a:r>
            <a:rPr lang="en-US" sz="1100"/>
            <a:t>5. Non-Government Organisation</a:t>
          </a:r>
        </a:p>
        <a:p>
          <a:r>
            <a:rPr lang="en-US" sz="1100"/>
            <a:t>6. Not for profit organisation</a:t>
          </a:r>
        </a:p>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CC076-8CDC-3040-972C-2EE60B0A5BD0}">
  <dimension ref="A1:CO80"/>
  <sheetViews>
    <sheetView tabSelected="1" zoomScale="125" zoomScaleNormal="125" zoomScalePageLayoutView="125" workbookViewId="0">
      <pane xSplit="10" ySplit="2" topLeftCell="CI53" activePane="bottomRight" state="frozen"/>
      <selection pane="topRight" activeCell="K1" sqref="K1"/>
      <selection pane="bottomLeft" activeCell="A3" sqref="A3"/>
      <selection pane="bottomRight" activeCell="BW59" sqref="BW59"/>
    </sheetView>
  </sheetViews>
  <sheetFormatPr baseColWidth="10" defaultColWidth="8.83203125" defaultRowHeight="13" x14ac:dyDescent="0.15"/>
  <cols>
    <col min="1" max="1" width="8.83203125" style="6"/>
    <col min="2" max="2" width="16.5" style="11" customWidth="1"/>
    <col min="3" max="9" width="9.1640625" style="11" hidden="1" customWidth="1"/>
    <col min="10" max="10" width="8.83203125" style="11" hidden="1" customWidth="1"/>
    <col min="11" max="22" width="9.1640625" style="11" customWidth="1"/>
    <col min="23" max="23" width="23.83203125" style="2" customWidth="1"/>
    <col min="24" max="28" width="9.1640625" style="11" customWidth="1"/>
    <col min="29" max="35" width="9.1640625" style="6" customWidth="1"/>
    <col min="36" max="36" width="21.6640625" style="13" customWidth="1"/>
    <col min="37" max="43" width="9.1640625" style="6" customWidth="1"/>
    <col min="44" max="44" width="18.83203125" style="13" customWidth="1"/>
    <col min="45" max="45" width="39" style="5" customWidth="1"/>
    <col min="46" max="51" width="9.1640625" style="6" customWidth="1"/>
    <col min="52" max="52" width="17.5" style="13" customWidth="1"/>
    <col min="53" max="53" width="23.1640625" style="6" customWidth="1"/>
    <col min="54" max="54" width="37.1640625" style="2" customWidth="1"/>
    <col min="55" max="57" width="9.1640625" style="6" customWidth="1"/>
    <col min="58" max="58" width="34" style="2" customWidth="1"/>
    <col min="59" max="70" width="9.1640625" style="11" customWidth="1"/>
    <col min="71" max="71" width="13.6640625" style="2" customWidth="1"/>
    <col min="72" max="72" width="9.1640625" style="2" customWidth="1"/>
    <col min="73" max="73" width="9.1640625" style="6" customWidth="1"/>
    <col min="74" max="74" width="15.83203125" style="11" customWidth="1"/>
    <col min="75" max="82" width="9.1640625" style="11" customWidth="1"/>
    <col min="83" max="83" width="18" style="6" customWidth="1"/>
    <col min="84" max="89" width="9.1640625" style="6" customWidth="1"/>
    <col min="90" max="90" width="18" style="2" customWidth="1"/>
    <col min="91" max="91" width="24.5" style="2" customWidth="1"/>
    <col min="92" max="92" width="9.1640625" style="6" customWidth="1"/>
    <col min="93" max="254" width="9.1640625" style="11" customWidth="1"/>
    <col min="255" max="16384" width="8.83203125" style="11"/>
  </cols>
  <sheetData>
    <row r="1" spans="1:93" s="2" customFormat="1" ht="70" x14ac:dyDescent="0.15">
      <c r="A1" s="1"/>
      <c r="B1" s="2" t="s">
        <v>0</v>
      </c>
      <c r="C1" s="2" t="s">
        <v>1</v>
      </c>
      <c r="D1" s="2" t="s">
        <v>2</v>
      </c>
      <c r="E1" s="2" t="s">
        <v>3</v>
      </c>
      <c r="F1" s="2" t="s">
        <v>4</v>
      </c>
      <c r="G1" s="2" t="s">
        <v>5</v>
      </c>
      <c r="H1" s="3" t="s">
        <v>6</v>
      </c>
      <c r="I1" s="3"/>
      <c r="J1" s="2" t="s">
        <v>7</v>
      </c>
      <c r="K1" s="3" t="s">
        <v>8</v>
      </c>
      <c r="L1" s="3"/>
      <c r="M1" s="3"/>
      <c r="N1" s="3"/>
      <c r="O1" s="3"/>
      <c r="P1" s="3"/>
      <c r="Q1" s="3"/>
      <c r="R1" s="3"/>
      <c r="S1" s="3"/>
      <c r="T1" s="3"/>
      <c r="U1" s="3"/>
      <c r="V1" s="3"/>
      <c r="W1" s="3"/>
      <c r="X1" s="3" t="s">
        <v>9</v>
      </c>
      <c r="Y1" s="3"/>
      <c r="Z1" s="3"/>
      <c r="AA1" s="3"/>
      <c r="AB1" s="3"/>
      <c r="AC1" s="3"/>
      <c r="AD1" s="3"/>
      <c r="AE1" s="3"/>
      <c r="AF1" s="3"/>
      <c r="AG1" s="3"/>
      <c r="AH1" s="3"/>
      <c r="AI1" s="3"/>
      <c r="AJ1" s="3"/>
      <c r="AK1" s="4" t="s">
        <v>10</v>
      </c>
      <c r="AL1" s="4"/>
      <c r="AM1" s="4"/>
      <c r="AN1" s="4"/>
      <c r="AO1" s="4"/>
      <c r="AP1" s="4"/>
      <c r="AQ1" s="4"/>
      <c r="AR1" s="4"/>
      <c r="AS1" s="5" t="s">
        <v>11</v>
      </c>
      <c r="AT1" s="4" t="s">
        <v>12</v>
      </c>
      <c r="AU1" s="4"/>
      <c r="AV1" s="4"/>
      <c r="AW1" s="4"/>
      <c r="AX1" s="4"/>
      <c r="AY1" s="4"/>
      <c r="AZ1" s="4"/>
      <c r="BA1" s="1" t="s">
        <v>13</v>
      </c>
      <c r="BC1" s="4" t="s">
        <v>14</v>
      </c>
      <c r="BD1" s="4"/>
      <c r="BE1" s="4"/>
      <c r="BG1" s="3" t="s">
        <v>15</v>
      </c>
      <c r="BH1" s="3"/>
      <c r="BI1" s="3"/>
      <c r="BJ1" s="3"/>
      <c r="BK1" s="3"/>
      <c r="BL1" s="3"/>
      <c r="BM1" s="3"/>
      <c r="BN1" s="3"/>
      <c r="BO1" s="3"/>
      <c r="BP1" s="3"/>
      <c r="BQ1" s="3"/>
      <c r="BR1" s="3"/>
      <c r="BS1" s="3" t="s">
        <v>16</v>
      </c>
      <c r="BT1" s="3"/>
      <c r="BU1" s="3" t="s">
        <v>17</v>
      </c>
      <c r="BV1" s="3"/>
      <c r="BW1" s="3" t="s">
        <v>18</v>
      </c>
      <c r="BX1" s="3"/>
      <c r="BY1" s="3"/>
      <c r="BZ1" s="3"/>
      <c r="CA1" s="3"/>
      <c r="CB1" s="3"/>
      <c r="CC1" s="3"/>
      <c r="CD1" s="3"/>
      <c r="CE1" s="1" t="s">
        <v>19</v>
      </c>
      <c r="CF1" s="4" t="s">
        <v>20</v>
      </c>
      <c r="CG1" s="4"/>
      <c r="CH1" s="4"/>
      <c r="CI1" s="4"/>
      <c r="CJ1" s="4"/>
      <c r="CK1" s="4"/>
      <c r="CL1" s="4"/>
      <c r="CM1" s="2" t="s">
        <v>21</v>
      </c>
      <c r="CN1" s="1" t="s">
        <v>22</v>
      </c>
      <c r="CO1" s="2" t="s">
        <v>23</v>
      </c>
    </row>
    <row r="2" spans="1:93" s="2" customFormat="1" ht="98" x14ac:dyDescent="0.15">
      <c r="A2" s="1"/>
      <c r="B2" s="2" t="s">
        <v>24</v>
      </c>
      <c r="C2" s="2" t="s">
        <v>24</v>
      </c>
      <c r="D2" s="2" t="s">
        <v>24</v>
      </c>
      <c r="E2" s="2" t="s">
        <v>24</v>
      </c>
      <c r="F2" s="2" t="s">
        <v>24</v>
      </c>
      <c r="G2" s="2" t="s">
        <v>24</v>
      </c>
      <c r="H2" s="2" t="s">
        <v>25</v>
      </c>
      <c r="I2" s="2" t="s">
        <v>26</v>
      </c>
      <c r="J2" s="2" t="s">
        <v>27</v>
      </c>
      <c r="K2" s="2" t="s">
        <v>28</v>
      </c>
      <c r="L2" s="2" t="s">
        <v>29</v>
      </c>
      <c r="M2" s="2" t="s">
        <v>30</v>
      </c>
      <c r="N2" s="2" t="s">
        <v>31</v>
      </c>
      <c r="O2" s="2" t="s">
        <v>32</v>
      </c>
      <c r="P2" s="2" t="s">
        <v>33</v>
      </c>
      <c r="Q2" s="2" t="s">
        <v>34</v>
      </c>
      <c r="R2" s="2" t="s">
        <v>35</v>
      </c>
      <c r="S2" s="2" t="s">
        <v>36</v>
      </c>
      <c r="T2" s="2" t="s">
        <v>37</v>
      </c>
      <c r="U2" s="2" t="s">
        <v>38</v>
      </c>
      <c r="V2" s="2" t="s">
        <v>39</v>
      </c>
      <c r="W2" s="2" t="s">
        <v>40</v>
      </c>
      <c r="X2" s="2" t="s">
        <v>28</v>
      </c>
      <c r="Y2" s="2" t="s">
        <v>29</v>
      </c>
      <c r="Z2" s="2" t="s">
        <v>30</v>
      </c>
      <c r="AA2" s="2" t="s">
        <v>31</v>
      </c>
      <c r="AB2" s="2" t="s">
        <v>32</v>
      </c>
      <c r="AC2" s="1" t="s">
        <v>33</v>
      </c>
      <c r="AD2" s="1" t="s">
        <v>34</v>
      </c>
      <c r="AE2" s="1" t="s">
        <v>35</v>
      </c>
      <c r="AF2" s="1" t="s">
        <v>36</v>
      </c>
      <c r="AG2" s="1" t="s">
        <v>37</v>
      </c>
      <c r="AH2" s="1" t="s">
        <v>38</v>
      </c>
      <c r="AI2" s="1" t="s">
        <v>39</v>
      </c>
      <c r="AJ2" s="5" t="s">
        <v>40</v>
      </c>
      <c r="AK2" s="1" t="s">
        <v>41</v>
      </c>
      <c r="AL2" s="1" t="s">
        <v>42</v>
      </c>
      <c r="AM2" s="1" t="s">
        <v>43</v>
      </c>
      <c r="AN2" s="1" t="s">
        <v>44</v>
      </c>
      <c r="AO2" s="1" t="s">
        <v>45</v>
      </c>
      <c r="AP2" s="1" t="s">
        <v>46</v>
      </c>
      <c r="AQ2" s="1" t="s">
        <v>47</v>
      </c>
      <c r="AR2" s="5" t="s">
        <v>40</v>
      </c>
      <c r="AS2" s="5" t="s">
        <v>48</v>
      </c>
      <c r="AT2" s="1" t="s">
        <v>49</v>
      </c>
      <c r="AU2" s="1" t="s">
        <v>50</v>
      </c>
      <c r="AV2" s="1" t="s">
        <v>51</v>
      </c>
      <c r="AW2" s="1" t="s">
        <v>52</v>
      </c>
      <c r="AX2" s="1" t="s">
        <v>53</v>
      </c>
      <c r="AY2" s="1" t="s">
        <v>54</v>
      </c>
      <c r="AZ2" s="5" t="s">
        <v>55</v>
      </c>
      <c r="BA2" s="1"/>
      <c r="BB2" s="2" t="s">
        <v>56</v>
      </c>
      <c r="BC2" s="1" t="s">
        <v>57</v>
      </c>
      <c r="BD2" s="1" t="s">
        <v>58</v>
      </c>
      <c r="BE2" s="1" t="s">
        <v>59</v>
      </c>
      <c r="BF2" s="2" t="s">
        <v>56</v>
      </c>
      <c r="BG2" s="2" t="s">
        <v>60</v>
      </c>
      <c r="BH2" s="2" t="s">
        <v>61</v>
      </c>
      <c r="BI2" s="2" t="s">
        <v>62</v>
      </c>
      <c r="BJ2" s="2" t="s">
        <v>63</v>
      </c>
      <c r="BK2" s="2" t="s">
        <v>64</v>
      </c>
      <c r="BL2" s="2" t="s">
        <v>65</v>
      </c>
      <c r="BM2" s="2" t="s">
        <v>66</v>
      </c>
      <c r="BN2" s="2" t="s">
        <v>67</v>
      </c>
      <c r="BO2" s="2" t="s">
        <v>68</v>
      </c>
      <c r="BP2" s="2" t="s">
        <v>69</v>
      </c>
      <c r="BQ2" s="2" t="s">
        <v>70</v>
      </c>
      <c r="BR2" s="2" t="s">
        <v>71</v>
      </c>
      <c r="BS2" s="2" t="s">
        <v>72</v>
      </c>
      <c r="BT2" s="2" t="s">
        <v>73</v>
      </c>
      <c r="BU2" s="1" t="s">
        <v>27</v>
      </c>
      <c r="BV2" s="2" t="s">
        <v>40</v>
      </c>
      <c r="BW2" s="2" t="s">
        <v>74</v>
      </c>
      <c r="BX2" s="2" t="s">
        <v>75</v>
      </c>
      <c r="BY2" s="2" t="s">
        <v>76</v>
      </c>
      <c r="BZ2" s="2" t="s">
        <v>77</v>
      </c>
      <c r="CA2" s="2" t="s">
        <v>78</v>
      </c>
      <c r="CB2" s="2" t="s">
        <v>79</v>
      </c>
      <c r="CC2" s="2" t="s">
        <v>80</v>
      </c>
      <c r="CD2" s="2" t="s">
        <v>40</v>
      </c>
      <c r="CE2" s="1" t="s">
        <v>27</v>
      </c>
      <c r="CF2" s="5" t="s">
        <v>81</v>
      </c>
      <c r="CG2" s="5" t="s">
        <v>82</v>
      </c>
      <c r="CH2" s="5" t="s">
        <v>83</v>
      </c>
      <c r="CI2" s="5" t="s">
        <v>84</v>
      </c>
      <c r="CJ2" s="5" t="s">
        <v>85</v>
      </c>
      <c r="CK2" s="5" t="s">
        <v>86</v>
      </c>
      <c r="CL2" s="2" t="s">
        <v>40</v>
      </c>
      <c r="CM2" s="2" t="s">
        <v>48</v>
      </c>
      <c r="CN2" s="1" t="s">
        <v>27</v>
      </c>
    </row>
    <row r="3" spans="1:93" s="9" customFormat="1" x14ac:dyDescent="0.15">
      <c r="A3" s="6">
        <v>1</v>
      </c>
      <c r="B3" s="7">
        <v>2883508856</v>
      </c>
      <c r="C3" s="7">
        <v>46373150</v>
      </c>
      <c r="D3" s="8">
        <v>41573.900520833333</v>
      </c>
      <c r="E3" s="8">
        <v>41573.903645833336</v>
      </c>
      <c r="F3" s="7" t="s">
        <v>87</v>
      </c>
      <c r="H3" s="7">
        <v>1</v>
      </c>
      <c r="I3" s="7">
        <v>2</v>
      </c>
      <c r="J3" s="7">
        <v>1</v>
      </c>
      <c r="K3" s="10">
        <v>1</v>
      </c>
      <c r="L3" s="10">
        <v>2</v>
      </c>
      <c r="M3" s="10">
        <v>2</v>
      </c>
      <c r="N3" s="10">
        <v>3</v>
      </c>
      <c r="O3" s="10">
        <v>2</v>
      </c>
      <c r="P3" s="10">
        <v>2</v>
      </c>
      <c r="Q3" s="10">
        <v>4</v>
      </c>
      <c r="R3" s="10">
        <v>4</v>
      </c>
      <c r="S3" s="10">
        <v>2</v>
      </c>
      <c r="T3" s="10">
        <v>2</v>
      </c>
      <c r="U3" s="10">
        <v>3</v>
      </c>
      <c r="V3" s="10">
        <v>4</v>
      </c>
      <c r="W3" s="10"/>
      <c r="X3" s="10">
        <v>4</v>
      </c>
      <c r="Y3" s="10">
        <v>4</v>
      </c>
      <c r="Z3" s="10"/>
      <c r="AA3" s="10">
        <v>5</v>
      </c>
      <c r="AB3" s="10">
        <v>4</v>
      </c>
      <c r="AC3" s="10">
        <v>2</v>
      </c>
      <c r="AD3" s="10">
        <v>2</v>
      </c>
      <c r="AE3" s="10">
        <v>2</v>
      </c>
      <c r="AF3" s="10">
        <v>4</v>
      </c>
      <c r="AG3" s="10">
        <v>2</v>
      </c>
      <c r="AH3" s="10">
        <v>2</v>
      </c>
      <c r="AI3" s="10">
        <v>2</v>
      </c>
      <c r="AJ3" s="10"/>
      <c r="AK3" s="10">
        <v>1</v>
      </c>
      <c r="AL3" s="10">
        <v>2</v>
      </c>
      <c r="AM3" s="10">
        <v>3</v>
      </c>
      <c r="AN3" s="10">
        <v>4</v>
      </c>
      <c r="AO3" s="10"/>
      <c r="AP3" s="10"/>
      <c r="AQ3" s="10"/>
      <c r="AR3" s="10"/>
      <c r="AS3" s="10"/>
      <c r="AT3" s="10">
        <v>5</v>
      </c>
      <c r="AU3" s="10">
        <v>6</v>
      </c>
      <c r="AV3" s="10">
        <v>5</v>
      </c>
      <c r="AW3" s="10">
        <v>5</v>
      </c>
      <c r="AX3" s="10">
        <v>5</v>
      </c>
      <c r="AY3" s="10">
        <v>5</v>
      </c>
      <c r="AZ3" s="10"/>
      <c r="BA3" s="10">
        <v>4</v>
      </c>
      <c r="BB3" s="10"/>
      <c r="BC3" s="10">
        <v>1</v>
      </c>
      <c r="BD3" s="10"/>
      <c r="BE3" s="10"/>
      <c r="BF3" s="10"/>
      <c r="BG3" s="10"/>
      <c r="BH3" s="10"/>
      <c r="BI3" s="10"/>
      <c r="BJ3" s="10"/>
      <c r="BK3" s="10"/>
      <c r="BL3" s="10"/>
      <c r="BM3" s="10"/>
      <c r="BN3" s="10">
        <v>8</v>
      </c>
      <c r="BO3" s="10"/>
      <c r="BP3" s="10"/>
      <c r="BQ3" s="10"/>
      <c r="BR3" s="10"/>
      <c r="BS3" s="10" t="s">
        <v>88</v>
      </c>
      <c r="BT3" s="10" t="s">
        <v>89</v>
      </c>
      <c r="BU3" s="10">
        <v>1</v>
      </c>
      <c r="BV3" s="10"/>
      <c r="BW3" s="10"/>
      <c r="BX3" s="10"/>
      <c r="BY3" s="10"/>
      <c r="BZ3" s="10"/>
      <c r="CA3" s="10"/>
      <c r="CB3" s="10">
        <v>6</v>
      </c>
      <c r="CC3" s="10"/>
      <c r="CD3" s="10"/>
      <c r="CE3" s="10">
        <v>2</v>
      </c>
      <c r="CF3" s="10"/>
      <c r="CG3" s="10"/>
      <c r="CH3" s="10"/>
      <c r="CI3" s="10">
        <v>4</v>
      </c>
      <c r="CJ3" s="10"/>
      <c r="CK3" s="10"/>
      <c r="CL3" s="10"/>
      <c r="CM3" s="10"/>
      <c r="CN3" s="10">
        <v>3</v>
      </c>
      <c r="CO3" s="9">
        <f>COUNTA(K3:CM3)</f>
        <v>42</v>
      </c>
    </row>
    <row r="4" spans="1:93" x14ac:dyDescent="0.15">
      <c r="A4" s="6">
        <v>3</v>
      </c>
      <c r="B4" s="11">
        <v>2882653586</v>
      </c>
      <c r="C4" s="11">
        <v>46373150</v>
      </c>
      <c r="D4" s="12">
        <v>41572.958807870367</v>
      </c>
      <c r="E4" s="12">
        <v>41572.967962962961</v>
      </c>
      <c r="F4" s="11" t="s">
        <v>90</v>
      </c>
      <c r="H4" s="11">
        <v>1</v>
      </c>
      <c r="I4" s="11">
        <v>2</v>
      </c>
      <c r="J4" s="11">
        <v>1</v>
      </c>
      <c r="K4" s="6">
        <v>3</v>
      </c>
      <c r="L4" s="6">
        <v>4</v>
      </c>
      <c r="M4" s="6">
        <v>3</v>
      </c>
      <c r="N4" s="6">
        <v>4</v>
      </c>
      <c r="O4" s="6">
        <v>5</v>
      </c>
      <c r="P4" s="6">
        <v>1</v>
      </c>
      <c r="Q4" s="6">
        <v>4</v>
      </c>
      <c r="R4" s="6">
        <v>4</v>
      </c>
      <c r="S4" s="6">
        <v>1</v>
      </c>
      <c r="T4" s="6">
        <v>4</v>
      </c>
      <c r="U4" s="6">
        <v>4</v>
      </c>
      <c r="V4" s="6">
        <v>2</v>
      </c>
      <c r="X4" s="6">
        <v>5</v>
      </c>
      <c r="Y4" s="6">
        <v>4</v>
      </c>
      <c r="Z4" s="6">
        <v>4</v>
      </c>
      <c r="AA4" s="6">
        <v>5</v>
      </c>
      <c r="AB4" s="6">
        <v>4</v>
      </c>
      <c r="AC4" s="6">
        <v>5</v>
      </c>
      <c r="AD4" s="6">
        <v>4</v>
      </c>
      <c r="AE4" s="6">
        <v>4</v>
      </c>
      <c r="AF4" s="6">
        <v>5</v>
      </c>
      <c r="AG4" s="6">
        <v>3</v>
      </c>
      <c r="AH4" s="6">
        <v>3</v>
      </c>
      <c r="AI4" s="6">
        <v>5</v>
      </c>
      <c r="AM4" s="6">
        <v>3</v>
      </c>
      <c r="AN4" s="6">
        <v>4</v>
      </c>
      <c r="AO4" s="6">
        <v>5</v>
      </c>
      <c r="AT4" s="6">
        <v>4</v>
      </c>
      <c r="AU4" s="6">
        <v>3</v>
      </c>
      <c r="AV4" s="6">
        <v>3</v>
      </c>
      <c r="AW4" s="6">
        <v>3</v>
      </c>
      <c r="AX4" s="6">
        <v>3</v>
      </c>
      <c r="AY4" s="6">
        <v>6</v>
      </c>
      <c r="BA4" s="6">
        <v>2</v>
      </c>
      <c r="BD4" s="6">
        <v>2</v>
      </c>
      <c r="BJ4" s="11">
        <v>4</v>
      </c>
      <c r="BK4" s="11">
        <v>5</v>
      </c>
      <c r="BU4" s="6">
        <v>1</v>
      </c>
      <c r="BW4" s="6"/>
      <c r="BX4" s="6"/>
      <c r="BY4" s="6"/>
      <c r="BZ4" s="6"/>
      <c r="CA4" s="6">
        <v>5</v>
      </c>
      <c r="CB4" s="6"/>
      <c r="CC4" s="6"/>
      <c r="CD4" s="6"/>
      <c r="CE4" s="6">
        <v>3</v>
      </c>
      <c r="CI4" s="6">
        <v>4</v>
      </c>
      <c r="CN4" s="6">
        <v>3</v>
      </c>
      <c r="CO4" s="9">
        <f t="shared" ref="CO4:CO55" si="0">COUNTA(K4:CM4)</f>
        <v>41</v>
      </c>
    </row>
    <row r="5" spans="1:93" ht="42" x14ac:dyDescent="0.15">
      <c r="A5" s="6">
        <v>4</v>
      </c>
      <c r="B5" s="11">
        <v>2881698798</v>
      </c>
      <c r="C5" s="11">
        <v>46373150</v>
      </c>
      <c r="D5" s="12">
        <v>41572.612476851849</v>
      </c>
      <c r="E5" s="12">
        <v>41572.614340277774</v>
      </c>
      <c r="F5" s="11" t="s">
        <v>91</v>
      </c>
      <c r="H5" s="11">
        <v>1</v>
      </c>
      <c r="I5" s="11">
        <v>2</v>
      </c>
      <c r="J5" s="11">
        <v>1</v>
      </c>
      <c r="K5" s="6">
        <v>1</v>
      </c>
      <c r="L5" s="6">
        <v>5</v>
      </c>
      <c r="M5" s="6">
        <v>4</v>
      </c>
      <c r="N5" s="6">
        <v>2</v>
      </c>
      <c r="O5" s="6">
        <v>1</v>
      </c>
      <c r="P5" s="6">
        <v>1</v>
      </c>
      <c r="Q5" s="6">
        <v>3</v>
      </c>
      <c r="R5" s="6">
        <v>2</v>
      </c>
      <c r="S5" s="6">
        <v>1</v>
      </c>
      <c r="T5" s="6">
        <v>3</v>
      </c>
      <c r="U5" s="6">
        <v>4</v>
      </c>
      <c r="V5" s="6">
        <v>4</v>
      </c>
      <c r="X5" s="6">
        <v>5</v>
      </c>
      <c r="Y5" s="6">
        <v>1</v>
      </c>
      <c r="Z5" s="6">
        <v>4</v>
      </c>
      <c r="AA5" s="6">
        <v>4</v>
      </c>
      <c r="AB5" s="6">
        <v>4</v>
      </c>
      <c r="AC5" s="6">
        <v>4</v>
      </c>
      <c r="AD5" s="6">
        <v>1</v>
      </c>
      <c r="AE5" s="6">
        <v>2</v>
      </c>
      <c r="AF5" s="6">
        <v>2</v>
      </c>
      <c r="AG5" s="6">
        <v>1</v>
      </c>
      <c r="AH5" s="6">
        <v>1</v>
      </c>
      <c r="AI5" s="6">
        <v>1</v>
      </c>
      <c r="AK5" s="6">
        <v>1</v>
      </c>
      <c r="AL5" s="6">
        <v>2</v>
      </c>
      <c r="AN5" s="6">
        <v>4</v>
      </c>
      <c r="AP5" s="6">
        <v>6</v>
      </c>
      <c r="AS5" s="5" t="s">
        <v>92</v>
      </c>
      <c r="AT5" s="6">
        <v>5</v>
      </c>
      <c r="AU5" s="6">
        <v>3</v>
      </c>
      <c r="AV5" s="6">
        <v>6</v>
      </c>
      <c r="AW5" s="6">
        <v>5</v>
      </c>
      <c r="AX5" s="6">
        <v>4</v>
      </c>
      <c r="AY5" s="6">
        <v>5</v>
      </c>
      <c r="BA5" s="6">
        <v>5</v>
      </c>
      <c r="BD5" s="6">
        <v>2</v>
      </c>
      <c r="BO5" s="11">
        <v>9</v>
      </c>
      <c r="BS5" s="2" t="s">
        <v>88</v>
      </c>
      <c r="BT5" s="2" t="s">
        <v>89</v>
      </c>
      <c r="BU5" s="6">
        <v>2</v>
      </c>
      <c r="BV5" s="2" t="s">
        <v>93</v>
      </c>
      <c r="BW5" s="6"/>
      <c r="BX5" s="6"/>
      <c r="BY5" s="6"/>
      <c r="BZ5" s="6"/>
      <c r="CA5" s="6"/>
      <c r="CB5" s="6"/>
      <c r="CC5" s="6"/>
      <c r="CD5" s="6" t="s">
        <v>94</v>
      </c>
      <c r="CE5" s="6">
        <v>4</v>
      </c>
      <c r="CJ5" s="6">
        <v>5</v>
      </c>
      <c r="CN5" s="6">
        <v>3</v>
      </c>
      <c r="CO5" s="9">
        <f t="shared" si="0"/>
        <v>45</v>
      </c>
    </row>
    <row r="6" spans="1:93" ht="14" x14ac:dyDescent="0.15">
      <c r="A6" s="6">
        <v>5</v>
      </c>
      <c r="B6" s="11">
        <v>2881603819</v>
      </c>
      <c r="C6" s="11">
        <v>46373150</v>
      </c>
      <c r="D6" s="12">
        <v>41572.583449074074</v>
      </c>
      <c r="E6" s="12">
        <v>41572.586458333331</v>
      </c>
      <c r="F6" s="11" t="s">
        <v>95</v>
      </c>
      <c r="H6" s="11">
        <v>1</v>
      </c>
      <c r="I6" s="11">
        <v>2</v>
      </c>
      <c r="J6" s="11">
        <v>1</v>
      </c>
      <c r="K6" s="6">
        <v>1</v>
      </c>
      <c r="L6" s="6">
        <v>4</v>
      </c>
      <c r="M6" s="6">
        <v>3</v>
      </c>
      <c r="N6" s="6">
        <v>3</v>
      </c>
      <c r="O6" s="6">
        <v>3</v>
      </c>
      <c r="P6" s="6">
        <v>3</v>
      </c>
      <c r="Q6" s="6">
        <v>4</v>
      </c>
      <c r="R6" s="6">
        <v>4</v>
      </c>
      <c r="S6" s="6">
        <v>2</v>
      </c>
      <c r="T6" s="6">
        <v>4</v>
      </c>
      <c r="U6" s="6">
        <v>3</v>
      </c>
      <c r="V6" s="6">
        <v>5</v>
      </c>
      <c r="X6" s="6">
        <v>5</v>
      </c>
      <c r="Y6" s="6">
        <v>2</v>
      </c>
      <c r="Z6" s="6">
        <v>3</v>
      </c>
      <c r="AA6" s="6">
        <v>3</v>
      </c>
      <c r="AB6" s="6">
        <v>4</v>
      </c>
      <c r="AC6" s="6">
        <v>2</v>
      </c>
      <c r="AD6" s="6">
        <v>2</v>
      </c>
      <c r="AE6" s="6">
        <v>2</v>
      </c>
      <c r="AF6" s="6">
        <v>4</v>
      </c>
      <c r="AG6" s="6">
        <v>2</v>
      </c>
      <c r="AH6" s="6">
        <v>4</v>
      </c>
      <c r="AI6" s="6">
        <v>1</v>
      </c>
      <c r="AK6" s="6">
        <v>1</v>
      </c>
      <c r="AM6" s="6">
        <v>3</v>
      </c>
      <c r="AO6" s="6">
        <v>5</v>
      </c>
      <c r="AT6" s="6">
        <v>5</v>
      </c>
      <c r="AU6" s="6">
        <v>5</v>
      </c>
      <c r="AV6" s="6">
        <v>5</v>
      </c>
      <c r="AW6" s="6">
        <v>5</v>
      </c>
      <c r="AX6" s="6">
        <v>5</v>
      </c>
      <c r="AY6" s="6">
        <v>5</v>
      </c>
      <c r="BA6" s="6">
        <v>4</v>
      </c>
      <c r="BD6" s="6">
        <v>2</v>
      </c>
      <c r="BN6" s="11">
        <v>8</v>
      </c>
      <c r="BS6" s="2" t="s">
        <v>96</v>
      </c>
      <c r="BT6" s="2" t="s">
        <v>89</v>
      </c>
      <c r="BU6" s="6">
        <v>1</v>
      </c>
      <c r="BW6" s="6"/>
      <c r="BX6" s="6"/>
      <c r="BY6" s="6"/>
      <c r="BZ6" s="6">
        <v>4</v>
      </c>
      <c r="CA6" s="6"/>
      <c r="CB6" s="6"/>
      <c r="CC6" s="6"/>
      <c r="CD6" s="6"/>
      <c r="CE6" s="6">
        <v>3</v>
      </c>
      <c r="CL6" s="2" t="s">
        <v>97</v>
      </c>
      <c r="CN6" s="6">
        <v>2</v>
      </c>
      <c r="CO6" s="9">
        <f t="shared" si="0"/>
        <v>42</v>
      </c>
    </row>
    <row r="7" spans="1:93" x14ac:dyDescent="0.15">
      <c r="A7" s="6">
        <v>6</v>
      </c>
      <c r="B7" s="11">
        <v>2881496862</v>
      </c>
      <c r="C7" s="11">
        <v>46373150</v>
      </c>
      <c r="D7" s="12">
        <v>41572.548009259262</v>
      </c>
      <c r="E7" s="12">
        <v>41572.550798611112</v>
      </c>
      <c r="F7" s="11" t="s">
        <v>98</v>
      </c>
      <c r="H7" s="11">
        <v>1</v>
      </c>
      <c r="J7" s="11">
        <v>1</v>
      </c>
      <c r="K7" s="6">
        <v>3</v>
      </c>
      <c r="L7" s="6">
        <v>2</v>
      </c>
      <c r="M7" s="6">
        <v>2</v>
      </c>
      <c r="N7" s="6">
        <v>3</v>
      </c>
      <c r="O7" s="6">
        <v>2</v>
      </c>
      <c r="P7" s="6">
        <v>3</v>
      </c>
      <c r="Q7" s="6">
        <v>4</v>
      </c>
      <c r="R7" s="6">
        <v>5</v>
      </c>
      <c r="S7" s="6">
        <v>4</v>
      </c>
      <c r="T7" s="6">
        <v>5</v>
      </c>
      <c r="U7" s="6">
        <v>5</v>
      </c>
      <c r="V7" s="6">
        <v>5</v>
      </c>
      <c r="X7" s="6">
        <v>5</v>
      </c>
      <c r="Y7" s="6">
        <v>3</v>
      </c>
      <c r="Z7" s="6">
        <v>4</v>
      </c>
      <c r="AA7" s="6">
        <v>4</v>
      </c>
      <c r="AB7" s="6">
        <v>5</v>
      </c>
      <c r="AC7" s="6">
        <v>3</v>
      </c>
      <c r="AD7" s="6">
        <v>1</v>
      </c>
      <c r="AE7" s="6">
        <v>1</v>
      </c>
      <c r="AF7" s="6">
        <v>3</v>
      </c>
      <c r="AG7" s="6">
        <v>1</v>
      </c>
      <c r="AH7" s="6">
        <v>1</v>
      </c>
      <c r="AI7" s="6">
        <v>2</v>
      </c>
      <c r="AK7" s="6">
        <v>1</v>
      </c>
      <c r="AL7" s="6">
        <v>2</v>
      </c>
      <c r="AM7" s="6">
        <v>3</v>
      </c>
      <c r="AO7" s="6">
        <v>5</v>
      </c>
      <c r="AT7" s="6">
        <v>4</v>
      </c>
      <c r="AU7" s="6">
        <v>6</v>
      </c>
      <c r="AV7" s="6">
        <v>6</v>
      </c>
      <c r="AW7" s="6">
        <v>6</v>
      </c>
      <c r="AX7" s="6">
        <v>4</v>
      </c>
      <c r="AY7" s="6">
        <v>4</v>
      </c>
      <c r="BA7" s="6">
        <v>4</v>
      </c>
      <c r="BD7" s="6">
        <v>2</v>
      </c>
      <c r="BN7" s="11">
        <v>8</v>
      </c>
      <c r="BU7" s="6">
        <v>2</v>
      </c>
      <c r="BW7" s="6">
        <v>1</v>
      </c>
      <c r="BX7" s="6"/>
      <c r="BY7" s="6"/>
      <c r="BZ7" s="6"/>
      <c r="CA7" s="6"/>
      <c r="CB7" s="6"/>
      <c r="CC7" s="6"/>
      <c r="CD7" s="6"/>
      <c r="CE7" s="6">
        <v>4</v>
      </c>
      <c r="CF7" s="6">
        <v>1</v>
      </c>
      <c r="CN7" s="6">
        <v>4</v>
      </c>
      <c r="CO7" s="9">
        <f t="shared" si="0"/>
        <v>41</v>
      </c>
    </row>
    <row r="8" spans="1:93" ht="168" x14ac:dyDescent="0.15">
      <c r="A8" s="6">
        <v>7</v>
      </c>
      <c r="B8" s="11">
        <v>2881363346</v>
      </c>
      <c r="C8" s="11">
        <v>46373150</v>
      </c>
      <c r="D8" s="12">
        <v>41572.491805555554</v>
      </c>
      <c r="E8" s="12">
        <v>41572.494884259257</v>
      </c>
      <c r="F8" s="11" t="s">
        <v>99</v>
      </c>
      <c r="H8" s="11">
        <v>1</v>
      </c>
      <c r="I8" s="11">
        <v>2</v>
      </c>
      <c r="J8" s="11">
        <v>1</v>
      </c>
      <c r="K8" s="6">
        <v>1</v>
      </c>
      <c r="L8" s="6">
        <v>4</v>
      </c>
      <c r="M8" s="6">
        <v>1</v>
      </c>
      <c r="N8" s="6">
        <v>4</v>
      </c>
      <c r="O8" s="6">
        <v>4</v>
      </c>
      <c r="P8" s="6">
        <v>3</v>
      </c>
      <c r="Q8" s="6">
        <v>4</v>
      </c>
      <c r="R8" s="6">
        <v>3</v>
      </c>
      <c r="S8" s="6">
        <v>2</v>
      </c>
      <c r="T8" s="6">
        <v>3</v>
      </c>
      <c r="U8" s="6">
        <v>2</v>
      </c>
      <c r="V8" s="6">
        <v>4</v>
      </c>
      <c r="X8" s="6">
        <v>5</v>
      </c>
      <c r="Y8" s="6">
        <v>5</v>
      </c>
      <c r="Z8" s="6">
        <v>3</v>
      </c>
      <c r="AA8" s="6">
        <v>4</v>
      </c>
      <c r="AB8" s="6">
        <v>5</v>
      </c>
      <c r="AC8" s="6">
        <v>5</v>
      </c>
      <c r="AD8" s="6">
        <v>3</v>
      </c>
      <c r="AE8" s="6">
        <v>4</v>
      </c>
      <c r="AF8" s="6">
        <v>5</v>
      </c>
      <c r="AG8" s="6">
        <v>3</v>
      </c>
      <c r="AH8" s="6">
        <v>5</v>
      </c>
      <c r="AI8" s="6">
        <v>3</v>
      </c>
      <c r="AN8" s="6">
        <v>4</v>
      </c>
      <c r="AT8" s="6">
        <v>3</v>
      </c>
      <c r="AU8" s="6">
        <v>3</v>
      </c>
      <c r="AV8" s="6">
        <v>6</v>
      </c>
      <c r="AW8" s="6">
        <v>4</v>
      </c>
      <c r="AX8" s="6">
        <v>2</v>
      </c>
      <c r="AY8" s="6">
        <v>4</v>
      </c>
      <c r="AZ8" s="13" t="s">
        <v>100</v>
      </c>
      <c r="BA8" s="6">
        <v>3</v>
      </c>
      <c r="BD8" s="6">
        <v>2</v>
      </c>
      <c r="BF8" s="2" t="s">
        <v>101</v>
      </c>
      <c r="BL8" s="11">
        <v>6</v>
      </c>
      <c r="BS8" s="2" t="s">
        <v>102</v>
      </c>
      <c r="BT8" s="2" t="s">
        <v>103</v>
      </c>
      <c r="BU8" s="6">
        <v>1</v>
      </c>
      <c r="BW8" s="6"/>
      <c r="BX8" s="6"/>
      <c r="BY8" s="6"/>
      <c r="BZ8" s="6">
        <v>4</v>
      </c>
      <c r="CA8" s="6"/>
      <c r="CB8" s="6"/>
      <c r="CC8" s="6"/>
      <c r="CD8" s="6"/>
      <c r="CE8" s="6">
        <v>2</v>
      </c>
      <c r="CI8" s="6">
        <v>4</v>
      </c>
      <c r="CN8" s="6">
        <v>4</v>
      </c>
      <c r="CO8" s="9">
        <f t="shared" si="0"/>
        <v>42</v>
      </c>
    </row>
    <row r="9" spans="1:93" s="2" customFormat="1" ht="224" x14ac:dyDescent="0.15">
      <c r="A9" s="6">
        <v>8</v>
      </c>
      <c r="B9" s="2">
        <v>2880984432</v>
      </c>
      <c r="C9" s="2">
        <v>46373150</v>
      </c>
      <c r="D9" s="14">
        <v>41572.20040509259</v>
      </c>
      <c r="E9" s="14">
        <v>41572.208796296298</v>
      </c>
      <c r="F9" s="2" t="s">
        <v>104</v>
      </c>
      <c r="H9" s="2">
        <v>1</v>
      </c>
      <c r="I9" s="2">
        <v>2</v>
      </c>
      <c r="J9" s="2">
        <v>1</v>
      </c>
      <c r="K9" s="1">
        <v>1</v>
      </c>
      <c r="L9" s="1">
        <v>3</v>
      </c>
      <c r="M9" s="1">
        <v>1</v>
      </c>
      <c r="N9" s="1">
        <v>2</v>
      </c>
      <c r="O9" s="1">
        <v>2</v>
      </c>
      <c r="P9" s="1">
        <v>2</v>
      </c>
      <c r="Q9" s="1">
        <v>4</v>
      </c>
      <c r="R9" s="1">
        <v>3</v>
      </c>
      <c r="S9" s="1">
        <v>2</v>
      </c>
      <c r="T9" s="1">
        <v>5</v>
      </c>
      <c r="U9" s="1">
        <v>5</v>
      </c>
      <c r="V9" s="1">
        <v>4</v>
      </c>
      <c r="X9" s="1">
        <v>5</v>
      </c>
      <c r="Y9" s="1">
        <v>3</v>
      </c>
      <c r="Z9" s="1">
        <v>4</v>
      </c>
      <c r="AA9" s="1">
        <v>5</v>
      </c>
      <c r="AB9" s="1">
        <v>5</v>
      </c>
      <c r="AC9" s="1">
        <v>5</v>
      </c>
      <c r="AD9" s="1">
        <v>2</v>
      </c>
      <c r="AE9" s="1">
        <v>2</v>
      </c>
      <c r="AF9" s="1">
        <v>4</v>
      </c>
      <c r="AG9" s="1">
        <v>1</v>
      </c>
      <c r="AH9" s="1">
        <v>2</v>
      </c>
      <c r="AI9" s="1">
        <v>1</v>
      </c>
      <c r="AJ9" s="5"/>
      <c r="AK9" s="1"/>
      <c r="AL9" s="1"/>
      <c r="AM9" s="1">
        <v>3</v>
      </c>
      <c r="AN9" s="1">
        <v>4</v>
      </c>
      <c r="AO9" s="1">
        <v>5</v>
      </c>
      <c r="AP9" s="1"/>
      <c r="AQ9" s="1">
        <v>7</v>
      </c>
      <c r="AR9" s="5"/>
      <c r="AS9" s="5" t="s">
        <v>105</v>
      </c>
      <c r="AT9" s="1">
        <v>5</v>
      </c>
      <c r="AU9" s="1">
        <v>3</v>
      </c>
      <c r="AV9" s="1">
        <v>4</v>
      </c>
      <c r="AW9" s="1">
        <v>5</v>
      </c>
      <c r="AX9" s="1">
        <v>4</v>
      </c>
      <c r="AY9" s="1">
        <v>6</v>
      </c>
      <c r="AZ9" s="5"/>
      <c r="BA9" s="1">
        <v>4</v>
      </c>
      <c r="BB9" s="2" t="s">
        <v>106</v>
      </c>
      <c r="BC9" s="1"/>
      <c r="BD9" s="1">
        <v>2</v>
      </c>
      <c r="BE9" s="1"/>
      <c r="BF9" s="2" t="s">
        <v>107</v>
      </c>
      <c r="BO9" s="2">
        <v>9</v>
      </c>
      <c r="BS9" s="2" t="s">
        <v>108</v>
      </c>
      <c r="BT9" s="2" t="s">
        <v>89</v>
      </c>
      <c r="BU9" s="1">
        <v>6</v>
      </c>
      <c r="BW9" s="1">
        <v>1</v>
      </c>
      <c r="BX9" s="1"/>
      <c r="BY9" s="1"/>
      <c r="BZ9" s="1"/>
      <c r="CA9" s="1"/>
      <c r="CB9" s="1"/>
      <c r="CC9" s="1"/>
      <c r="CD9" s="1"/>
      <c r="CE9" s="1">
        <v>3</v>
      </c>
      <c r="CF9" s="1">
        <v>1</v>
      </c>
      <c r="CG9" s="1"/>
      <c r="CH9" s="1"/>
      <c r="CI9" s="1"/>
      <c r="CJ9" s="1"/>
      <c r="CK9" s="1"/>
      <c r="CN9" s="1">
        <v>2</v>
      </c>
      <c r="CO9" s="9">
        <f t="shared" si="0"/>
        <v>46</v>
      </c>
    </row>
    <row r="10" spans="1:93" ht="14" x14ac:dyDescent="0.15">
      <c r="A10" s="6">
        <v>9</v>
      </c>
      <c r="B10" s="11">
        <v>2880876638</v>
      </c>
      <c r="C10" s="11">
        <v>46373150</v>
      </c>
      <c r="D10" s="12">
        <v>41572.111886574072</v>
      </c>
      <c r="E10" s="12">
        <v>41572.137719907405</v>
      </c>
      <c r="F10" s="11" t="s">
        <v>109</v>
      </c>
      <c r="H10" s="11">
        <v>1</v>
      </c>
      <c r="I10" s="11">
        <v>2</v>
      </c>
      <c r="J10" s="11">
        <v>1</v>
      </c>
      <c r="K10" s="6">
        <v>1</v>
      </c>
      <c r="L10" s="6">
        <v>5</v>
      </c>
      <c r="M10" s="6">
        <v>5</v>
      </c>
      <c r="N10" s="6">
        <v>3</v>
      </c>
      <c r="O10" s="6">
        <v>3</v>
      </c>
      <c r="P10" s="6">
        <v>4</v>
      </c>
      <c r="Q10" s="6">
        <v>4</v>
      </c>
      <c r="R10" s="6">
        <v>4</v>
      </c>
      <c r="S10" s="6">
        <v>3</v>
      </c>
      <c r="T10" s="6">
        <v>5</v>
      </c>
      <c r="U10" s="6">
        <v>4</v>
      </c>
      <c r="V10" s="6">
        <v>5</v>
      </c>
      <c r="X10" s="6">
        <v>5</v>
      </c>
      <c r="Y10" s="6">
        <v>2</v>
      </c>
      <c r="Z10" s="6">
        <v>2</v>
      </c>
      <c r="AA10" s="6">
        <v>3</v>
      </c>
      <c r="AB10" s="6">
        <v>3</v>
      </c>
      <c r="AC10" s="6">
        <v>2</v>
      </c>
      <c r="AD10" s="6">
        <v>2</v>
      </c>
      <c r="AE10" s="6">
        <v>2</v>
      </c>
      <c r="AF10" s="6">
        <v>3</v>
      </c>
      <c r="AG10" s="6">
        <v>2</v>
      </c>
      <c r="AH10" s="6">
        <v>2</v>
      </c>
      <c r="AI10" s="6">
        <v>1</v>
      </c>
      <c r="AM10" s="6">
        <v>3</v>
      </c>
      <c r="AN10" s="6">
        <v>4</v>
      </c>
      <c r="AP10" s="6">
        <v>6</v>
      </c>
      <c r="AQ10" s="6">
        <v>7</v>
      </c>
      <c r="AS10" s="5" t="s">
        <v>110</v>
      </c>
      <c r="AT10" s="6">
        <v>5</v>
      </c>
      <c r="AU10" s="6">
        <v>5</v>
      </c>
      <c r="AV10" s="6">
        <v>6</v>
      </c>
      <c r="AW10" s="6">
        <v>5</v>
      </c>
      <c r="AX10" s="6">
        <v>4</v>
      </c>
      <c r="AY10" s="6">
        <v>6</v>
      </c>
      <c r="BA10" s="6">
        <v>4</v>
      </c>
      <c r="BD10" s="6">
        <v>2</v>
      </c>
      <c r="BF10" s="2" t="s">
        <v>111</v>
      </c>
      <c r="BN10" s="11">
        <v>8</v>
      </c>
      <c r="BS10" s="2" t="s">
        <v>112</v>
      </c>
      <c r="BT10" s="2" t="s">
        <v>89</v>
      </c>
      <c r="BU10" s="6">
        <v>1</v>
      </c>
      <c r="BW10" s="6"/>
      <c r="BX10" s="6"/>
      <c r="BY10" s="6"/>
      <c r="BZ10" s="6"/>
      <c r="CA10" s="6">
        <v>5</v>
      </c>
      <c r="CB10" s="6"/>
      <c r="CC10" s="6"/>
      <c r="CD10" s="6"/>
      <c r="CE10" s="6">
        <v>3</v>
      </c>
      <c r="CL10" s="2" t="s">
        <v>113</v>
      </c>
      <c r="CN10" s="6">
        <v>2</v>
      </c>
      <c r="CO10" s="9">
        <f t="shared" si="0"/>
        <v>45</v>
      </c>
    </row>
    <row r="11" spans="1:93" ht="14" x14ac:dyDescent="0.15">
      <c r="A11" s="6">
        <v>10</v>
      </c>
      <c r="B11" s="11">
        <v>2880728496</v>
      </c>
      <c r="C11" s="11">
        <v>46373150</v>
      </c>
      <c r="D11" s="12">
        <v>41572.02107638889</v>
      </c>
      <c r="E11" s="12">
        <v>41572.023518518516</v>
      </c>
      <c r="F11" s="11" t="s">
        <v>114</v>
      </c>
      <c r="H11" s="11">
        <v>1</v>
      </c>
      <c r="I11" s="11">
        <v>2</v>
      </c>
      <c r="J11" s="11">
        <v>1</v>
      </c>
      <c r="K11" s="6">
        <v>5</v>
      </c>
      <c r="L11" s="6">
        <v>5</v>
      </c>
      <c r="M11" s="6">
        <v>5</v>
      </c>
      <c r="N11" s="6">
        <v>5</v>
      </c>
      <c r="O11" s="6">
        <v>5</v>
      </c>
      <c r="P11" s="6">
        <v>5</v>
      </c>
      <c r="Q11" s="6">
        <v>5</v>
      </c>
      <c r="R11" s="6">
        <v>5</v>
      </c>
      <c r="S11" s="6">
        <v>5</v>
      </c>
      <c r="T11" s="6">
        <v>5</v>
      </c>
      <c r="U11" s="6">
        <v>5</v>
      </c>
      <c r="V11" s="6">
        <v>5</v>
      </c>
      <c r="X11" s="6">
        <v>1</v>
      </c>
      <c r="Y11" s="6">
        <v>1</v>
      </c>
      <c r="Z11" s="6">
        <v>1</v>
      </c>
      <c r="AA11" s="6">
        <v>1</v>
      </c>
      <c r="AB11" s="6">
        <v>1</v>
      </c>
      <c r="AC11" s="6">
        <v>1</v>
      </c>
      <c r="AD11" s="6">
        <v>1</v>
      </c>
      <c r="AE11" s="6">
        <v>1</v>
      </c>
      <c r="AF11" s="6">
        <v>1</v>
      </c>
      <c r="AG11" s="6">
        <v>1</v>
      </c>
      <c r="AH11" s="6">
        <v>1</v>
      </c>
      <c r="AI11" s="6">
        <v>1</v>
      </c>
      <c r="AK11" s="6">
        <v>1</v>
      </c>
      <c r="AL11" s="6">
        <v>2</v>
      </c>
      <c r="AM11" s="6">
        <v>3</v>
      </c>
      <c r="AN11" s="6">
        <v>4</v>
      </c>
      <c r="AO11" s="6">
        <v>5</v>
      </c>
      <c r="AP11" s="6">
        <v>6</v>
      </c>
      <c r="AQ11" s="6">
        <v>7</v>
      </c>
      <c r="AT11" s="6">
        <v>6</v>
      </c>
      <c r="AU11" s="6">
        <v>6</v>
      </c>
      <c r="AV11" s="6">
        <v>6</v>
      </c>
      <c r="AW11" s="6">
        <v>6</v>
      </c>
      <c r="AX11" s="6">
        <v>6</v>
      </c>
      <c r="AY11" s="6">
        <v>6</v>
      </c>
      <c r="BA11" s="6">
        <v>5</v>
      </c>
      <c r="BD11" s="6">
        <v>2</v>
      </c>
      <c r="BG11" s="11">
        <v>1</v>
      </c>
      <c r="BM11" s="11">
        <v>7</v>
      </c>
      <c r="BS11" s="2" t="s">
        <v>115</v>
      </c>
      <c r="BT11" s="2" t="s">
        <v>89</v>
      </c>
      <c r="BU11" s="6">
        <v>1</v>
      </c>
      <c r="BW11" s="6">
        <v>1</v>
      </c>
      <c r="BX11" s="6">
        <v>2</v>
      </c>
      <c r="BY11" s="6">
        <v>3</v>
      </c>
      <c r="BZ11" s="6"/>
      <c r="CA11" s="6">
        <v>5</v>
      </c>
      <c r="CB11" s="6"/>
      <c r="CC11" s="6"/>
      <c r="CD11" s="6"/>
      <c r="CE11" s="6">
        <v>4</v>
      </c>
      <c r="CF11" s="6">
        <v>1</v>
      </c>
      <c r="CN11" s="6">
        <v>2</v>
      </c>
      <c r="CO11" s="9">
        <f t="shared" si="0"/>
        <v>50</v>
      </c>
    </row>
    <row r="12" spans="1:93" ht="14" x14ac:dyDescent="0.15">
      <c r="A12" s="6">
        <v>11</v>
      </c>
      <c r="B12" s="11">
        <v>2880592475</v>
      </c>
      <c r="C12" s="11">
        <v>46373150</v>
      </c>
      <c r="D12" s="12">
        <v>41571.951469907406</v>
      </c>
      <c r="E12" s="12">
        <v>41571.954618055555</v>
      </c>
      <c r="F12" s="11" t="s">
        <v>116</v>
      </c>
      <c r="H12" s="11">
        <v>1</v>
      </c>
      <c r="I12" s="11">
        <v>2</v>
      </c>
      <c r="J12" s="11">
        <v>1</v>
      </c>
      <c r="K12" s="6"/>
      <c r="L12" s="6"/>
      <c r="M12" s="6"/>
      <c r="N12" s="6"/>
      <c r="O12" s="6"/>
      <c r="P12" s="6"/>
      <c r="Q12" s="6">
        <v>4</v>
      </c>
      <c r="R12" s="6"/>
      <c r="S12" s="6"/>
      <c r="T12" s="6">
        <v>4</v>
      </c>
      <c r="U12" s="6"/>
      <c r="V12" s="6"/>
      <c r="W12" s="2" t="s">
        <v>117</v>
      </c>
      <c r="X12" s="6"/>
      <c r="Y12" s="6"/>
      <c r="Z12" s="6"/>
      <c r="AA12" s="6"/>
      <c r="AB12" s="6"/>
      <c r="AC12" s="6">
        <v>2</v>
      </c>
      <c r="AG12" s="6">
        <v>2</v>
      </c>
      <c r="AI12" s="6">
        <v>2</v>
      </c>
      <c r="AK12" s="6">
        <v>1</v>
      </c>
      <c r="AL12" s="6">
        <v>2</v>
      </c>
      <c r="AN12" s="6">
        <v>4</v>
      </c>
      <c r="AQ12" s="6">
        <v>7</v>
      </c>
      <c r="AT12" s="6">
        <v>5</v>
      </c>
      <c r="AU12" s="6">
        <v>4</v>
      </c>
      <c r="AV12" s="6">
        <v>4</v>
      </c>
      <c r="AW12" s="6">
        <v>6</v>
      </c>
      <c r="AX12" s="6">
        <v>4</v>
      </c>
      <c r="AY12" s="6">
        <v>5</v>
      </c>
      <c r="BA12" s="6">
        <v>4</v>
      </c>
      <c r="BD12" s="6">
        <v>2</v>
      </c>
      <c r="BO12" s="11">
        <v>9</v>
      </c>
      <c r="BT12" s="2" t="s">
        <v>103</v>
      </c>
      <c r="BU12" s="6">
        <v>6</v>
      </c>
      <c r="BV12" s="11" t="s">
        <v>118</v>
      </c>
      <c r="BW12" s="6">
        <v>1</v>
      </c>
      <c r="BX12" s="6"/>
      <c r="BY12" s="6"/>
      <c r="BZ12" s="6"/>
      <c r="CA12" s="6">
        <v>5</v>
      </c>
      <c r="CB12" s="6"/>
      <c r="CC12" s="6"/>
      <c r="CD12" s="6"/>
      <c r="CE12" s="6">
        <v>4</v>
      </c>
      <c r="CI12" s="6">
        <v>4</v>
      </c>
      <c r="CN12" s="6">
        <v>2</v>
      </c>
      <c r="CO12" s="9">
        <f t="shared" si="0"/>
        <v>26</v>
      </c>
    </row>
    <row r="13" spans="1:93" ht="28" x14ac:dyDescent="0.15">
      <c r="A13" s="6">
        <v>12</v>
      </c>
      <c r="B13" s="11">
        <v>2880586283</v>
      </c>
      <c r="C13" s="11">
        <v>46373150</v>
      </c>
      <c r="D13" s="12">
        <v>41571.948344907411</v>
      </c>
      <c r="E13" s="12">
        <v>41571.954791666663</v>
      </c>
      <c r="F13" s="11" t="s">
        <v>116</v>
      </c>
      <c r="H13" s="11">
        <v>1</v>
      </c>
      <c r="I13" s="11">
        <v>2</v>
      </c>
      <c r="J13" s="11">
        <v>1</v>
      </c>
      <c r="K13" s="6">
        <v>3</v>
      </c>
      <c r="L13" s="6">
        <v>4</v>
      </c>
      <c r="M13" s="6">
        <v>3</v>
      </c>
      <c r="N13" s="6">
        <v>3</v>
      </c>
      <c r="O13" s="6">
        <v>3</v>
      </c>
      <c r="P13" s="6">
        <v>4</v>
      </c>
      <c r="Q13" s="6">
        <v>4</v>
      </c>
      <c r="R13" s="6">
        <v>5</v>
      </c>
      <c r="S13" s="6">
        <v>4</v>
      </c>
      <c r="T13" s="6">
        <v>4</v>
      </c>
      <c r="U13" s="6">
        <v>3</v>
      </c>
      <c r="V13" s="6">
        <v>5</v>
      </c>
      <c r="W13" s="2" t="s">
        <v>119</v>
      </c>
      <c r="X13" s="6">
        <v>3</v>
      </c>
      <c r="Y13" s="6">
        <v>1</v>
      </c>
      <c r="Z13" s="6">
        <v>3</v>
      </c>
      <c r="AA13" s="6">
        <v>3</v>
      </c>
      <c r="AB13" s="6">
        <v>2</v>
      </c>
      <c r="AC13" s="6">
        <v>3</v>
      </c>
      <c r="AD13" s="6">
        <v>2</v>
      </c>
      <c r="AE13" s="6">
        <v>1</v>
      </c>
      <c r="AF13" s="6">
        <v>1</v>
      </c>
      <c r="AG13" s="6">
        <v>1</v>
      </c>
      <c r="AH13" s="6">
        <v>2</v>
      </c>
      <c r="AI13" s="6">
        <v>1</v>
      </c>
      <c r="AK13" s="6">
        <v>1</v>
      </c>
      <c r="AL13" s="6">
        <v>2</v>
      </c>
      <c r="AM13" s="6">
        <v>3</v>
      </c>
      <c r="AN13" s="6">
        <v>4</v>
      </c>
      <c r="AO13" s="6">
        <v>5</v>
      </c>
      <c r="AP13" s="6">
        <v>6</v>
      </c>
      <c r="AQ13" s="6">
        <v>7</v>
      </c>
      <c r="AR13" s="5" t="s">
        <v>120</v>
      </c>
      <c r="AS13" s="5" t="s">
        <v>121</v>
      </c>
      <c r="AT13" s="6">
        <v>6</v>
      </c>
      <c r="AU13" s="6">
        <v>6</v>
      </c>
      <c r="AV13" s="6">
        <v>6</v>
      </c>
      <c r="AW13" s="6">
        <v>6</v>
      </c>
      <c r="AX13" s="6">
        <v>4</v>
      </c>
      <c r="AY13" s="6">
        <v>6</v>
      </c>
      <c r="BA13" s="6">
        <v>5</v>
      </c>
      <c r="BB13" s="2" t="s">
        <v>122</v>
      </c>
      <c r="BD13" s="6">
        <v>2</v>
      </c>
      <c r="BF13" s="2" t="s">
        <v>123</v>
      </c>
      <c r="BK13" s="11">
        <v>5</v>
      </c>
      <c r="BS13" s="2" t="s">
        <v>124</v>
      </c>
      <c r="BT13" s="2" t="s">
        <v>89</v>
      </c>
      <c r="BU13" s="6">
        <v>1</v>
      </c>
      <c r="BW13" s="6"/>
      <c r="BX13" s="6"/>
      <c r="BY13" s="6">
        <v>3</v>
      </c>
      <c r="BZ13" s="6"/>
      <c r="CA13" s="6"/>
      <c r="CB13" s="6"/>
      <c r="CC13" s="6"/>
      <c r="CD13" s="6"/>
      <c r="CE13" s="6">
        <v>3</v>
      </c>
      <c r="CH13" s="6">
        <v>3</v>
      </c>
      <c r="CM13" s="2" t="s">
        <v>125</v>
      </c>
      <c r="CN13" s="6">
        <v>2</v>
      </c>
      <c r="CO13" s="9">
        <f t="shared" si="0"/>
        <v>52</v>
      </c>
    </row>
    <row r="14" spans="1:93" ht="28" x14ac:dyDescent="0.15">
      <c r="A14" s="6">
        <v>13</v>
      </c>
      <c r="B14" s="11">
        <v>2880583133</v>
      </c>
      <c r="C14" s="11">
        <v>46373150</v>
      </c>
      <c r="D14" s="12">
        <v>41571.945706018516</v>
      </c>
      <c r="E14" s="12">
        <v>41571.950624999998</v>
      </c>
      <c r="F14" s="11" t="s">
        <v>116</v>
      </c>
      <c r="H14" s="11">
        <v>1</v>
      </c>
      <c r="I14" s="11">
        <v>2</v>
      </c>
      <c r="J14" s="11">
        <v>1</v>
      </c>
      <c r="K14" s="6">
        <v>1</v>
      </c>
      <c r="L14" s="6">
        <v>4</v>
      </c>
      <c r="M14" s="6">
        <v>3</v>
      </c>
      <c r="N14" s="6">
        <v>3</v>
      </c>
      <c r="O14" s="6">
        <v>1</v>
      </c>
      <c r="P14" s="6">
        <v>3</v>
      </c>
      <c r="Q14" s="6">
        <v>4</v>
      </c>
      <c r="R14" s="6">
        <v>5</v>
      </c>
      <c r="S14" s="6">
        <v>4</v>
      </c>
      <c r="T14" s="6">
        <v>5</v>
      </c>
      <c r="U14" s="6">
        <v>4</v>
      </c>
      <c r="V14" s="6">
        <v>4</v>
      </c>
      <c r="X14" s="6">
        <v>5</v>
      </c>
      <c r="Y14" s="6">
        <v>2</v>
      </c>
      <c r="Z14" s="6">
        <v>2</v>
      </c>
      <c r="AA14" s="6">
        <v>3</v>
      </c>
      <c r="AB14" s="6">
        <v>3</v>
      </c>
      <c r="AC14" s="6">
        <v>2</v>
      </c>
      <c r="AD14" s="6">
        <v>1</v>
      </c>
      <c r="AE14" s="6">
        <v>1</v>
      </c>
      <c r="AF14" s="6">
        <v>2</v>
      </c>
      <c r="AG14" s="6">
        <v>1</v>
      </c>
      <c r="AH14" s="6">
        <v>2</v>
      </c>
      <c r="AI14" s="6">
        <v>2</v>
      </c>
      <c r="AK14" s="6">
        <v>1</v>
      </c>
      <c r="AM14" s="6">
        <v>3</v>
      </c>
      <c r="AO14" s="6">
        <v>5</v>
      </c>
      <c r="AS14" s="5" t="s">
        <v>126</v>
      </c>
      <c r="AT14" s="6">
        <v>5</v>
      </c>
      <c r="AU14" s="6">
        <v>6</v>
      </c>
      <c r="AV14" s="6">
        <v>5</v>
      </c>
      <c r="AW14" s="6">
        <v>5</v>
      </c>
      <c r="AX14" s="6">
        <v>5</v>
      </c>
      <c r="AY14" s="6">
        <v>6</v>
      </c>
      <c r="BA14" s="6">
        <v>5</v>
      </c>
      <c r="BD14" s="6">
        <v>2</v>
      </c>
      <c r="BF14" s="2" t="s">
        <v>127</v>
      </c>
      <c r="BH14" s="11">
        <v>2</v>
      </c>
      <c r="BS14" s="2" t="s">
        <v>88</v>
      </c>
      <c r="BT14" s="2" t="s">
        <v>89</v>
      </c>
      <c r="BU14" s="6">
        <v>1</v>
      </c>
      <c r="BW14" s="6"/>
      <c r="BX14" s="6"/>
      <c r="BY14" s="6">
        <v>3</v>
      </c>
      <c r="BZ14" s="6"/>
      <c r="CA14" s="6">
        <v>5</v>
      </c>
      <c r="CB14" s="6"/>
      <c r="CC14" s="6"/>
      <c r="CD14" s="6"/>
      <c r="CE14" s="6">
        <v>3</v>
      </c>
      <c r="CF14" s="6">
        <v>1</v>
      </c>
      <c r="CN14" s="6">
        <v>2</v>
      </c>
      <c r="CO14" s="9">
        <f t="shared" si="0"/>
        <v>45</v>
      </c>
    </row>
    <row r="15" spans="1:93" ht="14" x14ac:dyDescent="0.15">
      <c r="A15" s="6">
        <v>14</v>
      </c>
      <c r="B15" s="11">
        <v>2880579545</v>
      </c>
      <c r="C15" s="11">
        <v>46373150</v>
      </c>
      <c r="D15" s="12">
        <v>41571.945381944446</v>
      </c>
      <c r="E15" s="12">
        <v>41571.950104166666</v>
      </c>
      <c r="F15" s="11" t="s">
        <v>116</v>
      </c>
      <c r="I15" s="11">
        <v>2</v>
      </c>
      <c r="J15" s="11">
        <v>1</v>
      </c>
      <c r="K15" s="6">
        <v>3</v>
      </c>
      <c r="L15" s="6">
        <v>3</v>
      </c>
      <c r="M15" s="6">
        <v>3</v>
      </c>
      <c r="N15" s="6">
        <v>3</v>
      </c>
      <c r="O15" s="6">
        <v>5</v>
      </c>
      <c r="P15" s="6">
        <v>3</v>
      </c>
      <c r="Q15" s="6">
        <v>5</v>
      </c>
      <c r="R15" s="6">
        <v>4</v>
      </c>
      <c r="S15" s="6">
        <v>3</v>
      </c>
      <c r="T15" s="6">
        <v>4</v>
      </c>
      <c r="U15" s="6">
        <v>4</v>
      </c>
      <c r="V15" s="6">
        <v>3</v>
      </c>
      <c r="X15" s="6">
        <v>3</v>
      </c>
      <c r="Y15" s="6">
        <v>3</v>
      </c>
      <c r="Z15" s="6">
        <v>3</v>
      </c>
      <c r="AA15" s="6"/>
      <c r="AB15" s="6">
        <v>1</v>
      </c>
      <c r="AC15" s="6">
        <v>2</v>
      </c>
      <c r="AD15" s="6">
        <v>2</v>
      </c>
      <c r="AE15" s="6">
        <v>2</v>
      </c>
      <c r="AF15" s="6">
        <v>3</v>
      </c>
      <c r="AG15" s="6">
        <v>1</v>
      </c>
      <c r="AH15" s="6">
        <v>2</v>
      </c>
      <c r="AI15" s="6">
        <v>3</v>
      </c>
      <c r="AK15" s="6">
        <v>1</v>
      </c>
      <c r="AL15" s="6">
        <v>2</v>
      </c>
      <c r="AM15" s="6">
        <v>3</v>
      </c>
      <c r="AO15" s="6">
        <v>5</v>
      </c>
      <c r="AP15" s="6">
        <v>6</v>
      </c>
      <c r="AQ15" s="6">
        <v>7</v>
      </c>
      <c r="AS15" s="5" t="s">
        <v>128</v>
      </c>
      <c r="AT15" s="6">
        <v>4</v>
      </c>
      <c r="AU15" s="6">
        <v>5</v>
      </c>
      <c r="AV15" s="6">
        <v>4</v>
      </c>
      <c r="AW15" s="6">
        <v>5</v>
      </c>
      <c r="AX15" s="6">
        <v>5</v>
      </c>
      <c r="AY15" s="6">
        <v>5</v>
      </c>
      <c r="BA15" s="6">
        <v>4</v>
      </c>
      <c r="BC15" s="6">
        <v>1</v>
      </c>
      <c r="BF15" s="2" t="s">
        <v>129</v>
      </c>
      <c r="BG15" s="11">
        <v>1</v>
      </c>
      <c r="BI15" s="11">
        <v>3</v>
      </c>
      <c r="BK15" s="11">
        <v>5</v>
      </c>
      <c r="BS15" s="2" t="s">
        <v>108</v>
      </c>
      <c r="BT15" s="2" t="s">
        <v>89</v>
      </c>
      <c r="BU15" s="6">
        <v>1</v>
      </c>
      <c r="BW15" s="6"/>
      <c r="BX15" s="6"/>
      <c r="BY15" s="6"/>
      <c r="BZ15" s="6"/>
      <c r="CA15" s="6">
        <v>5</v>
      </c>
      <c r="CB15" s="6"/>
      <c r="CC15" s="6"/>
      <c r="CD15" s="6"/>
      <c r="CE15" s="6">
        <v>4</v>
      </c>
      <c r="CI15" s="6">
        <v>4</v>
      </c>
      <c r="CN15" s="6">
        <v>2</v>
      </c>
      <c r="CO15" s="9">
        <f t="shared" si="0"/>
        <v>48</v>
      </c>
    </row>
    <row r="16" spans="1:93" ht="56" x14ac:dyDescent="0.15">
      <c r="A16" s="6">
        <v>15</v>
      </c>
      <c r="B16" s="11">
        <v>2880541924</v>
      </c>
      <c r="C16" s="11">
        <v>46373150</v>
      </c>
      <c r="D16" s="12">
        <v>41571.928773148145</v>
      </c>
      <c r="E16" s="12">
        <v>41571.934699074074</v>
      </c>
      <c r="F16" s="11" t="s">
        <v>116</v>
      </c>
      <c r="H16" s="11">
        <v>1</v>
      </c>
      <c r="I16" s="11">
        <v>2</v>
      </c>
      <c r="J16" s="11">
        <v>1</v>
      </c>
      <c r="K16" s="6">
        <v>1</v>
      </c>
      <c r="L16" s="6">
        <v>4</v>
      </c>
      <c r="M16" s="6">
        <v>4</v>
      </c>
      <c r="N16" s="6">
        <v>3</v>
      </c>
      <c r="O16" s="6">
        <v>2</v>
      </c>
      <c r="P16" s="6">
        <v>1</v>
      </c>
      <c r="Q16" s="6">
        <v>3</v>
      </c>
      <c r="R16" s="6">
        <v>2</v>
      </c>
      <c r="S16" s="6">
        <v>1</v>
      </c>
      <c r="T16" s="6">
        <v>4</v>
      </c>
      <c r="U16" s="6">
        <v>3</v>
      </c>
      <c r="V16" s="6">
        <v>5</v>
      </c>
      <c r="X16" s="6">
        <v>5</v>
      </c>
      <c r="Y16" s="6">
        <v>2</v>
      </c>
      <c r="Z16" s="6">
        <v>3</v>
      </c>
      <c r="AA16" s="6">
        <v>4</v>
      </c>
      <c r="AB16" s="6">
        <v>4</v>
      </c>
      <c r="AC16" s="6">
        <v>5</v>
      </c>
      <c r="AD16" s="6">
        <v>3</v>
      </c>
      <c r="AE16" s="6">
        <v>4</v>
      </c>
      <c r="AF16" s="6">
        <v>5</v>
      </c>
      <c r="AG16" s="6">
        <v>2</v>
      </c>
      <c r="AH16" s="6">
        <v>2</v>
      </c>
      <c r="AI16" s="6">
        <v>1</v>
      </c>
      <c r="AK16" s="6">
        <v>1</v>
      </c>
      <c r="AL16" s="6">
        <v>2</v>
      </c>
      <c r="AN16" s="6">
        <v>4</v>
      </c>
      <c r="AS16" s="5" t="s">
        <v>130</v>
      </c>
      <c r="AT16" s="6">
        <v>3</v>
      </c>
      <c r="AU16" s="6">
        <v>5</v>
      </c>
      <c r="AV16" s="6">
        <v>5</v>
      </c>
      <c r="AW16" s="6">
        <v>4</v>
      </c>
      <c r="AX16" s="6">
        <v>3</v>
      </c>
      <c r="AY16" s="6">
        <v>6</v>
      </c>
      <c r="BA16" s="6">
        <v>4</v>
      </c>
      <c r="BB16" s="2" t="s">
        <v>131</v>
      </c>
      <c r="BD16" s="6">
        <v>2</v>
      </c>
      <c r="BL16" s="11">
        <v>6</v>
      </c>
      <c r="BT16" s="2" t="s">
        <v>103</v>
      </c>
      <c r="BU16" s="6">
        <v>1</v>
      </c>
      <c r="BW16" s="6"/>
      <c r="BX16" s="6"/>
      <c r="BY16" s="6">
        <v>3</v>
      </c>
      <c r="BZ16" s="6"/>
      <c r="CA16" s="6"/>
      <c r="CB16" s="6"/>
      <c r="CC16" s="6"/>
      <c r="CD16" s="6"/>
      <c r="CE16" s="6">
        <v>3</v>
      </c>
      <c r="CI16" s="6">
        <v>4</v>
      </c>
      <c r="CM16" s="2" t="s">
        <v>132</v>
      </c>
      <c r="CN16" s="6">
        <v>1</v>
      </c>
      <c r="CO16" s="9">
        <f t="shared" si="0"/>
        <v>44</v>
      </c>
    </row>
    <row r="17" spans="1:93" ht="56" x14ac:dyDescent="0.15">
      <c r="A17" s="6">
        <v>16</v>
      </c>
      <c r="B17" s="11">
        <v>2880530953</v>
      </c>
      <c r="C17" s="11">
        <v>46373150</v>
      </c>
      <c r="D17" s="12">
        <v>41571.92359953704</v>
      </c>
      <c r="E17" s="12">
        <v>41571.941689814812</v>
      </c>
      <c r="F17" s="11" t="s">
        <v>116</v>
      </c>
      <c r="H17" s="11">
        <v>1</v>
      </c>
      <c r="I17" s="11">
        <v>2</v>
      </c>
      <c r="J17" s="11">
        <v>1</v>
      </c>
      <c r="K17" s="6">
        <v>5</v>
      </c>
      <c r="L17" s="6">
        <v>1</v>
      </c>
      <c r="M17" s="6">
        <v>1</v>
      </c>
      <c r="N17" s="6">
        <v>1</v>
      </c>
      <c r="O17" s="6">
        <v>1</v>
      </c>
      <c r="P17" s="6">
        <v>1</v>
      </c>
      <c r="Q17" s="6">
        <v>2</v>
      </c>
      <c r="R17" s="6">
        <v>2</v>
      </c>
      <c r="S17" s="6">
        <v>1</v>
      </c>
      <c r="T17" s="6">
        <v>2</v>
      </c>
      <c r="U17" s="6">
        <v>1</v>
      </c>
      <c r="V17" s="6">
        <v>1</v>
      </c>
      <c r="X17" s="6">
        <v>5</v>
      </c>
      <c r="Y17" s="6">
        <v>5</v>
      </c>
      <c r="Z17" s="6">
        <v>5</v>
      </c>
      <c r="AA17" s="6">
        <v>5</v>
      </c>
      <c r="AB17" s="6">
        <v>5</v>
      </c>
      <c r="AC17" s="6">
        <v>5</v>
      </c>
      <c r="AD17" s="6">
        <v>5</v>
      </c>
      <c r="AE17" s="6">
        <v>5</v>
      </c>
      <c r="AF17" s="6">
        <v>5</v>
      </c>
      <c r="AG17" s="6">
        <v>4</v>
      </c>
      <c r="AH17" s="6">
        <v>5</v>
      </c>
      <c r="AI17" s="6">
        <v>5</v>
      </c>
      <c r="AK17" s="6">
        <v>1</v>
      </c>
      <c r="AL17" s="6">
        <v>2</v>
      </c>
      <c r="AN17" s="6">
        <v>4</v>
      </c>
      <c r="AO17" s="6">
        <v>5</v>
      </c>
      <c r="AS17" s="5" t="s">
        <v>133</v>
      </c>
      <c r="AT17" s="6">
        <v>3</v>
      </c>
      <c r="AU17" s="6">
        <v>2</v>
      </c>
      <c r="AV17" s="6">
        <v>4</v>
      </c>
      <c r="AW17" s="6">
        <v>4</v>
      </c>
      <c r="AX17" s="6">
        <v>4</v>
      </c>
      <c r="AY17" s="6">
        <v>5</v>
      </c>
      <c r="BA17" s="6">
        <v>3</v>
      </c>
      <c r="BB17" s="2" t="s">
        <v>134</v>
      </c>
      <c r="BC17" s="6">
        <v>1</v>
      </c>
      <c r="BD17" s="6">
        <v>2</v>
      </c>
      <c r="BF17" s="2" t="s">
        <v>135</v>
      </c>
      <c r="BI17" s="11">
        <v>3</v>
      </c>
      <c r="BU17" s="6">
        <v>1</v>
      </c>
      <c r="BW17" s="6"/>
      <c r="BX17" s="6"/>
      <c r="BY17" s="6"/>
      <c r="BZ17" s="6"/>
      <c r="CA17" s="6"/>
      <c r="CB17" s="6"/>
      <c r="CC17" s="6"/>
      <c r="CD17" s="6" t="s">
        <v>136</v>
      </c>
      <c r="CE17" s="6">
        <v>3</v>
      </c>
      <c r="CF17" s="6">
        <v>1</v>
      </c>
      <c r="CN17" s="6">
        <v>3</v>
      </c>
      <c r="CO17" s="9">
        <f t="shared" si="0"/>
        <v>45</v>
      </c>
    </row>
    <row r="18" spans="1:93" ht="56" x14ac:dyDescent="0.15">
      <c r="A18" s="6">
        <v>17</v>
      </c>
      <c r="B18" s="11">
        <v>2880492895</v>
      </c>
      <c r="C18" s="11">
        <v>46373150</v>
      </c>
      <c r="D18" s="12">
        <v>41571.908668981479</v>
      </c>
      <c r="E18" s="12">
        <v>41571.913495370369</v>
      </c>
      <c r="F18" s="11" t="s">
        <v>116</v>
      </c>
      <c r="H18" s="11">
        <v>1</v>
      </c>
      <c r="I18" s="11">
        <v>2</v>
      </c>
      <c r="J18" s="11">
        <v>1</v>
      </c>
      <c r="K18" s="6">
        <v>1</v>
      </c>
      <c r="L18" s="6">
        <v>2</v>
      </c>
      <c r="M18" s="6">
        <v>1</v>
      </c>
      <c r="N18" s="6">
        <v>1</v>
      </c>
      <c r="O18" s="6">
        <v>1</v>
      </c>
      <c r="P18" s="6">
        <v>1</v>
      </c>
      <c r="Q18" s="6">
        <v>5</v>
      </c>
      <c r="R18" s="6">
        <v>4</v>
      </c>
      <c r="S18" s="6"/>
      <c r="T18" s="6">
        <v>4</v>
      </c>
      <c r="U18" s="6">
        <v>3</v>
      </c>
      <c r="V18" s="6">
        <v>5</v>
      </c>
      <c r="W18" s="2" t="s">
        <v>137</v>
      </c>
      <c r="X18" s="6">
        <v>5</v>
      </c>
      <c r="Y18" s="6">
        <v>2</v>
      </c>
      <c r="Z18" s="6">
        <v>5</v>
      </c>
      <c r="AA18" s="6">
        <v>4</v>
      </c>
      <c r="AB18" s="6">
        <v>5</v>
      </c>
      <c r="AC18" s="6">
        <v>5</v>
      </c>
      <c r="AD18" s="6">
        <v>1</v>
      </c>
      <c r="AE18" s="6">
        <v>1</v>
      </c>
      <c r="AF18" s="6">
        <v>3</v>
      </c>
      <c r="AG18" s="6">
        <v>1</v>
      </c>
      <c r="AH18" s="6">
        <v>2</v>
      </c>
      <c r="AI18" s="6">
        <v>1</v>
      </c>
      <c r="AJ18" s="13" t="s">
        <v>138</v>
      </c>
      <c r="AK18" s="6">
        <v>1</v>
      </c>
      <c r="AM18" s="6">
        <v>3</v>
      </c>
      <c r="AO18" s="6">
        <v>5</v>
      </c>
      <c r="AP18" s="6">
        <v>6</v>
      </c>
      <c r="AQ18" s="6">
        <v>7</v>
      </c>
      <c r="AT18" s="6">
        <v>6</v>
      </c>
      <c r="AU18" s="6">
        <v>4</v>
      </c>
      <c r="AV18" s="6">
        <v>5</v>
      </c>
      <c r="AW18" s="6">
        <v>5</v>
      </c>
      <c r="AX18" s="6">
        <v>4</v>
      </c>
      <c r="AY18" s="6">
        <v>6</v>
      </c>
      <c r="BA18" s="6">
        <v>5</v>
      </c>
      <c r="BB18" s="2" t="s">
        <v>139</v>
      </c>
      <c r="BD18" s="6">
        <v>2</v>
      </c>
      <c r="BF18" s="2" t="s">
        <v>140</v>
      </c>
      <c r="BH18" s="11">
        <v>2</v>
      </c>
      <c r="BT18" s="2" t="s">
        <v>89</v>
      </c>
      <c r="BU18" s="6">
        <v>1</v>
      </c>
      <c r="BW18" s="6"/>
      <c r="BX18" s="6">
        <v>2</v>
      </c>
      <c r="BY18" s="6"/>
      <c r="BZ18" s="6"/>
      <c r="CA18" s="6"/>
      <c r="CB18" s="6"/>
      <c r="CC18" s="6"/>
      <c r="CD18" s="6"/>
      <c r="CE18" s="6">
        <v>3</v>
      </c>
      <c r="CH18" s="6">
        <v>3</v>
      </c>
      <c r="CN18" s="6">
        <v>2</v>
      </c>
      <c r="CO18" s="9">
        <f t="shared" si="0"/>
        <v>46</v>
      </c>
    </row>
    <row r="19" spans="1:93" ht="70" x14ac:dyDescent="0.15">
      <c r="A19" s="6">
        <v>18</v>
      </c>
      <c r="B19" s="11">
        <v>2880452124</v>
      </c>
      <c r="C19" s="11">
        <v>46373150</v>
      </c>
      <c r="D19" s="12">
        <v>41571.893391203703</v>
      </c>
      <c r="E19" s="12">
        <v>41571.899884259263</v>
      </c>
      <c r="F19" s="11" t="s">
        <v>141</v>
      </c>
      <c r="H19" s="11">
        <v>1</v>
      </c>
      <c r="I19" s="11">
        <v>2</v>
      </c>
      <c r="J19" s="11">
        <v>1</v>
      </c>
      <c r="K19" s="6">
        <v>1</v>
      </c>
      <c r="L19" s="6">
        <v>4</v>
      </c>
      <c r="M19" s="6">
        <v>4</v>
      </c>
      <c r="N19" s="6">
        <v>3</v>
      </c>
      <c r="O19" s="6">
        <v>2</v>
      </c>
      <c r="P19" s="6">
        <v>3</v>
      </c>
      <c r="Q19" s="6">
        <v>4</v>
      </c>
      <c r="R19" s="6">
        <v>3</v>
      </c>
      <c r="S19" s="6">
        <v>3</v>
      </c>
      <c r="T19" s="6">
        <v>4</v>
      </c>
      <c r="U19" s="6">
        <v>4</v>
      </c>
      <c r="V19" s="6">
        <v>5</v>
      </c>
      <c r="W19" s="2" t="s">
        <v>142</v>
      </c>
      <c r="X19" s="6">
        <v>5</v>
      </c>
      <c r="Y19" s="6">
        <v>2</v>
      </c>
      <c r="Z19" s="6">
        <v>2</v>
      </c>
      <c r="AA19" s="6">
        <v>3</v>
      </c>
      <c r="AB19" s="6">
        <v>4</v>
      </c>
      <c r="AC19" s="6">
        <v>3</v>
      </c>
      <c r="AD19" s="6">
        <v>2</v>
      </c>
      <c r="AE19" s="6">
        <v>3</v>
      </c>
      <c r="AF19" s="6">
        <v>3</v>
      </c>
      <c r="AG19" s="6">
        <v>2</v>
      </c>
      <c r="AH19" s="6">
        <v>3</v>
      </c>
      <c r="AI19" s="6">
        <v>2</v>
      </c>
      <c r="AJ19" s="13" t="s">
        <v>143</v>
      </c>
      <c r="AK19" s="6">
        <v>1</v>
      </c>
      <c r="AM19" s="6">
        <v>3</v>
      </c>
      <c r="AN19" s="6">
        <v>4</v>
      </c>
      <c r="AO19" s="6">
        <v>5</v>
      </c>
      <c r="AQ19" s="6">
        <v>7</v>
      </c>
      <c r="AS19" s="5" t="s">
        <v>144</v>
      </c>
      <c r="AT19" s="6">
        <v>6</v>
      </c>
      <c r="AU19" s="6">
        <v>6</v>
      </c>
      <c r="AV19" s="6">
        <v>4</v>
      </c>
      <c r="AW19" s="6">
        <v>6</v>
      </c>
      <c r="AX19" s="6">
        <v>5</v>
      </c>
      <c r="AY19" s="6">
        <v>6</v>
      </c>
      <c r="BA19" s="6">
        <v>5</v>
      </c>
      <c r="BB19" s="2" t="s">
        <v>145</v>
      </c>
      <c r="BD19" s="6">
        <v>2</v>
      </c>
      <c r="BF19" s="2" t="s">
        <v>146</v>
      </c>
      <c r="BM19" s="11">
        <v>7</v>
      </c>
      <c r="BS19" s="2" t="s">
        <v>147</v>
      </c>
      <c r="BT19" s="2" t="s">
        <v>89</v>
      </c>
      <c r="BU19" s="6">
        <v>1</v>
      </c>
      <c r="BW19" s="6"/>
      <c r="BX19" s="6"/>
      <c r="BY19" s="6">
        <v>3</v>
      </c>
      <c r="BZ19" s="6"/>
      <c r="CA19" s="6"/>
      <c r="CB19" s="6"/>
      <c r="CC19" s="6"/>
      <c r="CD19" s="6"/>
      <c r="CE19" s="6">
        <v>3</v>
      </c>
      <c r="CF19" s="6">
        <v>1</v>
      </c>
      <c r="CM19" s="2" t="s">
        <v>148</v>
      </c>
      <c r="CN19" s="6">
        <v>2</v>
      </c>
      <c r="CO19" s="9">
        <f t="shared" si="0"/>
        <v>50</v>
      </c>
    </row>
    <row r="20" spans="1:93" ht="42" x14ac:dyDescent="0.15">
      <c r="A20" s="6">
        <v>19</v>
      </c>
      <c r="B20" s="11">
        <v>2880442460</v>
      </c>
      <c r="C20" s="11">
        <v>46373150</v>
      </c>
      <c r="D20" s="12">
        <v>41571.875335648147</v>
      </c>
      <c r="E20" s="12">
        <v>41571.908159722225</v>
      </c>
      <c r="F20" s="11" t="s">
        <v>149</v>
      </c>
      <c r="H20" s="11">
        <v>1</v>
      </c>
      <c r="I20" s="11">
        <v>2</v>
      </c>
      <c r="J20" s="11">
        <v>1</v>
      </c>
      <c r="K20" s="6">
        <v>1</v>
      </c>
      <c r="L20" s="6">
        <v>2</v>
      </c>
      <c r="M20" s="6">
        <v>3</v>
      </c>
      <c r="N20" s="6">
        <v>1</v>
      </c>
      <c r="O20" s="6">
        <v>2</v>
      </c>
      <c r="P20" s="6">
        <v>2</v>
      </c>
      <c r="Q20" s="6">
        <v>5</v>
      </c>
      <c r="R20" s="6">
        <v>5</v>
      </c>
      <c r="S20" s="6">
        <v>4</v>
      </c>
      <c r="T20" s="6">
        <v>5</v>
      </c>
      <c r="U20" s="6">
        <v>4</v>
      </c>
      <c r="V20" s="6">
        <v>3</v>
      </c>
      <c r="X20" s="6">
        <v>5</v>
      </c>
      <c r="Y20" s="6">
        <v>2</v>
      </c>
      <c r="Z20" s="6">
        <v>3</v>
      </c>
      <c r="AA20" s="6">
        <v>4</v>
      </c>
      <c r="AB20" s="6">
        <v>5</v>
      </c>
      <c r="AC20" s="6">
        <v>2</v>
      </c>
      <c r="AD20" s="6">
        <v>1</v>
      </c>
      <c r="AE20" s="6">
        <v>1</v>
      </c>
      <c r="AF20" s="6">
        <v>1</v>
      </c>
      <c r="AG20" s="6">
        <v>1</v>
      </c>
      <c r="AH20" s="6">
        <v>1</v>
      </c>
      <c r="AI20" s="6">
        <v>2</v>
      </c>
      <c r="AK20" s="6">
        <v>1</v>
      </c>
      <c r="AM20" s="6">
        <v>3</v>
      </c>
      <c r="AN20" s="6">
        <v>4</v>
      </c>
      <c r="AO20" s="6">
        <v>5</v>
      </c>
      <c r="AQ20" s="6">
        <v>7</v>
      </c>
      <c r="AS20" s="5" t="s">
        <v>150</v>
      </c>
      <c r="AT20" s="6">
        <v>6</v>
      </c>
      <c r="AU20" s="6">
        <v>4</v>
      </c>
      <c r="AV20" s="6">
        <v>5</v>
      </c>
      <c r="AW20" s="6">
        <v>6</v>
      </c>
      <c r="AX20" s="6">
        <v>4</v>
      </c>
      <c r="AY20" s="6">
        <v>6</v>
      </c>
      <c r="BA20" s="6">
        <v>4</v>
      </c>
      <c r="BE20" s="6">
        <v>3</v>
      </c>
      <c r="BF20" s="2" t="s">
        <v>151</v>
      </c>
      <c r="BO20" s="11">
        <v>9</v>
      </c>
      <c r="BS20" s="2" t="s">
        <v>152</v>
      </c>
      <c r="BT20" s="2" t="s">
        <v>89</v>
      </c>
      <c r="BW20" s="6"/>
      <c r="BX20" s="6">
        <v>2</v>
      </c>
      <c r="BY20" s="6"/>
      <c r="BZ20" s="6"/>
      <c r="CA20" s="6"/>
      <c r="CB20" s="6"/>
      <c r="CC20" s="6"/>
      <c r="CD20" s="6"/>
      <c r="CE20" s="6">
        <v>4</v>
      </c>
      <c r="CK20" s="6">
        <v>6</v>
      </c>
      <c r="CM20" s="2" t="s">
        <v>153</v>
      </c>
      <c r="CN20" s="6">
        <v>3</v>
      </c>
      <c r="CO20" s="9">
        <f t="shared" si="0"/>
        <v>46</v>
      </c>
    </row>
    <row r="21" spans="1:93" ht="28" x14ac:dyDescent="0.15">
      <c r="A21" s="6">
        <v>20</v>
      </c>
      <c r="B21" s="11">
        <v>2880437250</v>
      </c>
      <c r="C21" s="11">
        <v>46373150</v>
      </c>
      <c r="D21" s="12">
        <v>41571.886793981481</v>
      </c>
      <c r="E21" s="12">
        <v>41571.892974537041</v>
      </c>
      <c r="F21" s="11" t="s">
        <v>154</v>
      </c>
      <c r="H21" s="11">
        <v>1</v>
      </c>
      <c r="I21" s="11">
        <v>2</v>
      </c>
      <c r="J21" s="11">
        <v>1</v>
      </c>
      <c r="K21" s="6">
        <v>1</v>
      </c>
      <c r="L21" s="6">
        <v>5</v>
      </c>
      <c r="M21" s="6">
        <v>4</v>
      </c>
      <c r="N21" s="6">
        <v>3</v>
      </c>
      <c r="O21" s="6">
        <v>2</v>
      </c>
      <c r="P21" s="6">
        <v>3</v>
      </c>
      <c r="Q21" s="6">
        <v>4</v>
      </c>
      <c r="R21" s="6">
        <v>5</v>
      </c>
      <c r="S21" s="6">
        <v>3</v>
      </c>
      <c r="T21" s="6">
        <v>4</v>
      </c>
      <c r="U21" s="6">
        <v>4</v>
      </c>
      <c r="V21" s="6">
        <v>5</v>
      </c>
      <c r="X21" s="6">
        <v>5</v>
      </c>
      <c r="Y21" s="6">
        <v>2</v>
      </c>
      <c r="Z21" s="6">
        <v>2</v>
      </c>
      <c r="AA21" s="6">
        <v>4</v>
      </c>
      <c r="AB21" s="6">
        <v>4</v>
      </c>
      <c r="AC21" s="6">
        <v>3</v>
      </c>
      <c r="AD21" s="6">
        <v>3</v>
      </c>
      <c r="AE21" s="6">
        <v>2</v>
      </c>
      <c r="AF21" s="6">
        <v>2</v>
      </c>
      <c r="AG21" s="6">
        <v>2</v>
      </c>
      <c r="AH21" s="6">
        <v>2</v>
      </c>
      <c r="AI21" s="6">
        <v>2</v>
      </c>
      <c r="AK21" s="6">
        <v>1</v>
      </c>
      <c r="AM21" s="6">
        <v>3</v>
      </c>
      <c r="AO21" s="6">
        <v>5</v>
      </c>
      <c r="AS21" s="5" t="s">
        <v>155</v>
      </c>
      <c r="AT21" s="6">
        <v>5</v>
      </c>
      <c r="AU21" s="6">
        <v>4</v>
      </c>
      <c r="AV21" s="6">
        <v>4</v>
      </c>
      <c r="AW21" s="6">
        <v>6</v>
      </c>
      <c r="AX21" s="6">
        <v>3</v>
      </c>
      <c r="AY21" s="6">
        <v>5</v>
      </c>
      <c r="BA21" s="6">
        <v>4</v>
      </c>
      <c r="BB21" s="2" t="s">
        <v>156</v>
      </c>
      <c r="BD21" s="6">
        <v>2</v>
      </c>
      <c r="BF21" s="2" t="s">
        <v>157</v>
      </c>
      <c r="BH21" s="11">
        <v>2</v>
      </c>
      <c r="BS21" s="2" t="s">
        <v>158</v>
      </c>
      <c r="BT21" s="2" t="s">
        <v>89</v>
      </c>
      <c r="BU21" s="6">
        <v>1</v>
      </c>
      <c r="BW21" s="6"/>
      <c r="BX21" s="6"/>
      <c r="BY21" s="6"/>
      <c r="BZ21" s="6">
        <v>4</v>
      </c>
      <c r="CA21" s="6">
        <v>5</v>
      </c>
      <c r="CB21" s="6"/>
      <c r="CC21" s="6"/>
      <c r="CD21" s="6"/>
      <c r="CE21" s="6">
        <v>3</v>
      </c>
      <c r="CF21" s="6">
        <v>1</v>
      </c>
      <c r="CM21" s="2" t="s">
        <v>159</v>
      </c>
      <c r="CN21" s="6">
        <v>1</v>
      </c>
      <c r="CO21" s="9">
        <f t="shared" si="0"/>
        <v>47</v>
      </c>
    </row>
    <row r="22" spans="1:93" ht="14" x14ac:dyDescent="0.15">
      <c r="A22" s="6">
        <v>22</v>
      </c>
      <c r="B22" s="11">
        <v>2880379457</v>
      </c>
      <c r="C22" s="11">
        <v>46373150</v>
      </c>
      <c r="D22" s="12">
        <v>41571.869328703702</v>
      </c>
      <c r="E22" s="12">
        <v>41571.871550925927</v>
      </c>
      <c r="F22" s="11" t="s">
        <v>160</v>
      </c>
      <c r="H22" s="11">
        <v>1</v>
      </c>
      <c r="I22" s="11">
        <v>2</v>
      </c>
      <c r="J22" s="11">
        <v>1</v>
      </c>
      <c r="K22" s="6">
        <v>5</v>
      </c>
      <c r="L22" s="6">
        <v>2</v>
      </c>
      <c r="M22" s="6">
        <v>2</v>
      </c>
      <c r="N22" s="6">
        <v>2</v>
      </c>
      <c r="O22" s="6">
        <v>2</v>
      </c>
      <c r="P22" s="6">
        <v>4</v>
      </c>
      <c r="Q22" s="6">
        <v>4</v>
      </c>
      <c r="R22" s="6">
        <v>4</v>
      </c>
      <c r="S22" s="6">
        <v>4</v>
      </c>
      <c r="T22" s="6">
        <v>4</v>
      </c>
      <c r="U22" s="6">
        <v>4</v>
      </c>
      <c r="V22" s="6">
        <v>4</v>
      </c>
      <c r="X22" s="6">
        <v>2</v>
      </c>
      <c r="Y22" s="6">
        <v>4</v>
      </c>
      <c r="Z22" s="6">
        <v>4</v>
      </c>
      <c r="AA22" s="6">
        <v>4</v>
      </c>
      <c r="AB22" s="6">
        <v>4</v>
      </c>
      <c r="AC22" s="6">
        <v>2</v>
      </c>
      <c r="AD22" s="6">
        <v>2</v>
      </c>
      <c r="AE22" s="6">
        <v>2</v>
      </c>
      <c r="AF22" s="6">
        <v>2</v>
      </c>
      <c r="AG22" s="6">
        <v>2</v>
      </c>
      <c r="AM22" s="6">
        <v>3</v>
      </c>
      <c r="AT22" s="6">
        <v>5</v>
      </c>
      <c r="AU22" s="6">
        <v>5</v>
      </c>
      <c r="AV22" s="6">
        <v>4</v>
      </c>
      <c r="AW22" s="6">
        <v>5</v>
      </c>
      <c r="AX22" s="6">
        <v>4</v>
      </c>
      <c r="AY22" s="6">
        <v>5</v>
      </c>
      <c r="BA22" s="6">
        <v>4</v>
      </c>
      <c r="BD22" s="6">
        <v>2</v>
      </c>
      <c r="BI22" s="11">
        <v>3</v>
      </c>
      <c r="BS22" s="2" t="s">
        <v>112</v>
      </c>
      <c r="BU22" s="6">
        <v>1</v>
      </c>
      <c r="BW22" s="6">
        <v>1</v>
      </c>
      <c r="BX22" s="6"/>
      <c r="BY22" s="6"/>
      <c r="BZ22" s="6"/>
      <c r="CA22" s="6"/>
      <c r="CB22" s="6"/>
      <c r="CC22" s="6"/>
      <c r="CD22" s="6"/>
      <c r="CE22" s="6">
        <v>1</v>
      </c>
      <c r="CH22" s="6">
        <v>3</v>
      </c>
      <c r="CN22" s="6">
        <v>4</v>
      </c>
      <c r="CO22" s="9">
        <f t="shared" si="0"/>
        <v>37</v>
      </c>
    </row>
    <row r="23" spans="1:93" ht="70" x14ac:dyDescent="0.15">
      <c r="A23" s="6">
        <v>23</v>
      </c>
      <c r="B23" s="11">
        <v>2880334680</v>
      </c>
      <c r="C23" s="11">
        <v>46373150</v>
      </c>
      <c r="D23" s="12">
        <v>41571.855034722219</v>
      </c>
      <c r="E23" s="12">
        <v>41571.862743055557</v>
      </c>
      <c r="F23" s="11" t="s">
        <v>161</v>
      </c>
      <c r="H23" s="11">
        <v>1</v>
      </c>
      <c r="I23" s="11">
        <v>2</v>
      </c>
      <c r="J23" s="11">
        <v>1</v>
      </c>
      <c r="K23" s="6">
        <v>2</v>
      </c>
      <c r="L23" s="6">
        <v>4</v>
      </c>
      <c r="M23" s="6">
        <v>2</v>
      </c>
      <c r="N23" s="6">
        <v>2</v>
      </c>
      <c r="O23" s="6">
        <v>1</v>
      </c>
      <c r="P23" s="6">
        <v>4</v>
      </c>
      <c r="Q23" s="6">
        <v>5</v>
      </c>
      <c r="R23" s="6">
        <v>5</v>
      </c>
      <c r="S23" s="6">
        <v>1</v>
      </c>
      <c r="T23" s="6">
        <v>5</v>
      </c>
      <c r="U23" s="6">
        <v>4</v>
      </c>
      <c r="V23" s="6">
        <v>5</v>
      </c>
      <c r="X23" s="6">
        <v>5</v>
      </c>
      <c r="Y23" s="6">
        <v>2</v>
      </c>
      <c r="Z23" s="6">
        <v>3</v>
      </c>
      <c r="AA23" s="6">
        <v>5</v>
      </c>
      <c r="AB23" s="6">
        <v>5</v>
      </c>
      <c r="AC23" s="6">
        <v>3</v>
      </c>
      <c r="AD23" s="6">
        <v>2</v>
      </c>
      <c r="AE23" s="6">
        <v>2</v>
      </c>
      <c r="AF23" s="6">
        <v>5</v>
      </c>
      <c r="AG23" s="6">
        <v>1</v>
      </c>
      <c r="AH23" s="6">
        <v>1</v>
      </c>
      <c r="AI23" s="6">
        <v>2</v>
      </c>
      <c r="AL23" s="6">
        <v>2</v>
      </c>
      <c r="AM23" s="6">
        <v>3</v>
      </c>
      <c r="AN23" s="6">
        <v>4</v>
      </c>
      <c r="AO23" s="6">
        <v>5</v>
      </c>
      <c r="AS23" s="5" t="s">
        <v>162</v>
      </c>
      <c r="AT23" s="6">
        <v>5</v>
      </c>
      <c r="AU23" s="6">
        <v>6</v>
      </c>
      <c r="AV23" s="6">
        <v>4</v>
      </c>
      <c r="AW23" s="6">
        <v>6</v>
      </c>
      <c r="AX23" s="6">
        <v>6</v>
      </c>
      <c r="AY23" s="6">
        <v>4</v>
      </c>
      <c r="BA23" s="6">
        <v>5</v>
      </c>
      <c r="BD23" s="6">
        <v>2</v>
      </c>
      <c r="BF23" s="2" t="s">
        <v>163</v>
      </c>
      <c r="BL23" s="11">
        <v>6</v>
      </c>
      <c r="BS23" s="2" t="s">
        <v>164</v>
      </c>
      <c r="BT23" s="2" t="s">
        <v>165</v>
      </c>
      <c r="BU23" s="6">
        <v>1</v>
      </c>
      <c r="BW23" s="6"/>
      <c r="BX23" s="6"/>
      <c r="BY23" s="6">
        <v>3</v>
      </c>
      <c r="BZ23" s="6"/>
      <c r="CA23" s="6"/>
      <c r="CB23" s="6"/>
      <c r="CC23" s="6"/>
      <c r="CD23" s="6"/>
      <c r="CE23" s="6">
        <v>3</v>
      </c>
      <c r="CI23" s="6">
        <v>4</v>
      </c>
      <c r="CN23" s="6">
        <v>2</v>
      </c>
      <c r="CO23" s="9">
        <f t="shared" si="0"/>
        <v>45</v>
      </c>
    </row>
    <row r="24" spans="1:93" ht="28" x14ac:dyDescent="0.15">
      <c r="A24" s="6">
        <v>24</v>
      </c>
      <c r="B24" s="11">
        <v>2880311384</v>
      </c>
      <c r="C24" s="11">
        <v>46373150</v>
      </c>
      <c r="D24" s="12">
        <v>41571.84784722222</v>
      </c>
      <c r="E24" s="12">
        <v>41571.851307870369</v>
      </c>
      <c r="F24" s="11" t="s">
        <v>166</v>
      </c>
      <c r="H24" s="11">
        <v>1</v>
      </c>
      <c r="I24" s="11">
        <v>2</v>
      </c>
      <c r="J24" s="11">
        <v>1</v>
      </c>
      <c r="K24" s="6">
        <v>3</v>
      </c>
      <c r="L24" s="6">
        <v>5</v>
      </c>
      <c r="M24" s="6">
        <v>4</v>
      </c>
      <c r="N24" s="6">
        <v>2</v>
      </c>
      <c r="O24" s="6">
        <v>2</v>
      </c>
      <c r="P24" s="6">
        <v>2</v>
      </c>
      <c r="Q24" s="6">
        <v>5</v>
      </c>
      <c r="R24" s="6">
        <v>5</v>
      </c>
      <c r="S24" s="6">
        <v>2</v>
      </c>
      <c r="T24" s="6">
        <v>5</v>
      </c>
      <c r="U24" s="6">
        <v>4</v>
      </c>
      <c r="V24" s="6">
        <v>5</v>
      </c>
      <c r="X24" s="6">
        <v>4</v>
      </c>
      <c r="Y24" s="6">
        <v>2</v>
      </c>
      <c r="Z24" s="6">
        <v>3</v>
      </c>
      <c r="AA24" s="6">
        <v>4</v>
      </c>
      <c r="AB24" s="6">
        <v>4</v>
      </c>
      <c r="AC24" s="6">
        <v>2</v>
      </c>
      <c r="AD24" s="6">
        <v>1</v>
      </c>
      <c r="AE24" s="6">
        <v>1</v>
      </c>
      <c r="AF24" s="6">
        <v>4</v>
      </c>
      <c r="AG24" s="6">
        <v>1</v>
      </c>
      <c r="AH24" s="6">
        <v>3</v>
      </c>
      <c r="AI24" s="6">
        <v>1</v>
      </c>
      <c r="AK24" s="6">
        <v>1</v>
      </c>
      <c r="AL24" s="6">
        <v>2</v>
      </c>
      <c r="AM24" s="6">
        <v>3</v>
      </c>
      <c r="AQ24" s="6">
        <v>7</v>
      </c>
      <c r="AS24" s="5" t="s">
        <v>167</v>
      </c>
      <c r="AT24" s="6">
        <v>5</v>
      </c>
      <c r="AU24" s="6">
        <v>6</v>
      </c>
      <c r="AV24" s="6">
        <v>6</v>
      </c>
      <c r="AW24" s="6">
        <v>5</v>
      </c>
      <c r="AX24" s="6">
        <v>4</v>
      </c>
      <c r="AY24" s="6">
        <v>5</v>
      </c>
      <c r="BA24" s="6">
        <v>5</v>
      </c>
      <c r="BD24" s="6">
        <v>2</v>
      </c>
      <c r="BL24" s="11">
        <v>6</v>
      </c>
      <c r="BS24" s="2" t="s">
        <v>88</v>
      </c>
      <c r="BT24" s="2" t="s">
        <v>89</v>
      </c>
      <c r="BU24" s="6">
        <v>1</v>
      </c>
      <c r="BW24" s="6"/>
      <c r="BX24" s="6"/>
      <c r="BY24" s="6"/>
      <c r="BZ24" s="6"/>
      <c r="CA24" s="6"/>
      <c r="CB24" s="6"/>
      <c r="CC24" s="6">
        <v>7</v>
      </c>
      <c r="CD24" s="6"/>
      <c r="CI24" s="6">
        <v>4</v>
      </c>
      <c r="CN24" s="6">
        <v>3</v>
      </c>
      <c r="CO24" s="9">
        <f t="shared" si="0"/>
        <v>43</v>
      </c>
    </row>
    <row r="25" spans="1:93" ht="14" x14ac:dyDescent="0.15">
      <c r="A25" s="6">
        <v>25</v>
      </c>
      <c r="B25" s="11">
        <v>2880297272</v>
      </c>
      <c r="C25" s="11">
        <v>46373150</v>
      </c>
      <c r="D25" s="12">
        <v>41571.843495370369</v>
      </c>
      <c r="E25" s="12">
        <v>41571.847303240742</v>
      </c>
      <c r="F25" s="11" t="s">
        <v>116</v>
      </c>
      <c r="H25" s="11">
        <v>1</v>
      </c>
      <c r="I25" s="11">
        <v>2</v>
      </c>
      <c r="J25" s="11">
        <v>1</v>
      </c>
      <c r="K25" s="6">
        <v>5</v>
      </c>
      <c r="L25" s="6">
        <v>2</v>
      </c>
      <c r="M25" s="6">
        <v>2</v>
      </c>
      <c r="N25" s="6">
        <v>1</v>
      </c>
      <c r="O25" s="6">
        <v>5</v>
      </c>
      <c r="P25" s="6">
        <v>2</v>
      </c>
      <c r="Q25" s="6">
        <v>5</v>
      </c>
      <c r="R25" s="6">
        <v>5</v>
      </c>
      <c r="S25" s="6">
        <v>5</v>
      </c>
      <c r="T25" s="6">
        <v>4</v>
      </c>
      <c r="U25" s="6">
        <v>3</v>
      </c>
      <c r="V25" s="6">
        <v>5</v>
      </c>
      <c r="X25" s="6">
        <v>1</v>
      </c>
      <c r="Y25" s="6">
        <v>5</v>
      </c>
      <c r="Z25" s="6">
        <v>5</v>
      </c>
      <c r="AA25" s="6">
        <v>5</v>
      </c>
      <c r="AB25" s="6">
        <v>1</v>
      </c>
      <c r="AC25" s="6">
        <v>3</v>
      </c>
      <c r="AD25" s="6">
        <v>1</v>
      </c>
      <c r="AE25" s="6">
        <v>1</v>
      </c>
      <c r="AF25" s="6">
        <v>1</v>
      </c>
      <c r="AG25" s="6">
        <v>1</v>
      </c>
      <c r="AH25" s="6">
        <v>1</v>
      </c>
      <c r="AI25" s="6">
        <v>1</v>
      </c>
      <c r="AM25" s="6">
        <v>3</v>
      </c>
      <c r="AO25" s="6">
        <v>5</v>
      </c>
      <c r="AT25" s="6">
        <v>5</v>
      </c>
      <c r="AU25" s="6">
        <v>4</v>
      </c>
      <c r="AV25" s="6">
        <v>3</v>
      </c>
      <c r="AW25" s="6">
        <v>5</v>
      </c>
      <c r="AX25" s="6">
        <v>5</v>
      </c>
      <c r="AY25" s="6">
        <v>6</v>
      </c>
      <c r="BA25" s="6">
        <v>5</v>
      </c>
      <c r="BC25" s="6">
        <v>1</v>
      </c>
      <c r="BI25" s="11">
        <v>3</v>
      </c>
      <c r="BQ25" s="11">
        <v>11</v>
      </c>
      <c r="BU25" s="6">
        <v>1</v>
      </c>
      <c r="BW25" s="6"/>
      <c r="BX25" s="6"/>
      <c r="BY25" s="6"/>
      <c r="BZ25" s="6"/>
      <c r="CA25" s="6">
        <v>5</v>
      </c>
      <c r="CB25" s="6"/>
      <c r="CC25" s="6"/>
      <c r="CD25" s="6"/>
      <c r="CE25" s="6">
        <v>3</v>
      </c>
      <c r="CL25" s="2" t="s">
        <v>168</v>
      </c>
      <c r="CN25" s="6">
        <v>1</v>
      </c>
      <c r="CO25" s="9">
        <f t="shared" si="0"/>
        <v>40</v>
      </c>
    </row>
    <row r="26" spans="1:93" ht="28" x14ac:dyDescent="0.15">
      <c r="A26" s="6">
        <v>26</v>
      </c>
      <c r="B26" s="11">
        <v>2880289798</v>
      </c>
      <c r="C26" s="11">
        <v>46373150</v>
      </c>
      <c r="D26" s="12">
        <v>41571.841284722221</v>
      </c>
      <c r="E26" s="12">
        <v>41571.845208333332</v>
      </c>
      <c r="F26" s="11" t="s">
        <v>116</v>
      </c>
      <c r="I26" s="11">
        <v>2</v>
      </c>
      <c r="J26" s="11">
        <v>1</v>
      </c>
      <c r="K26" s="6">
        <v>1</v>
      </c>
      <c r="L26" s="6">
        <v>5</v>
      </c>
      <c r="M26" s="6">
        <v>5</v>
      </c>
      <c r="N26" s="6">
        <v>4</v>
      </c>
      <c r="O26" s="6">
        <v>4</v>
      </c>
      <c r="P26" s="6">
        <v>1</v>
      </c>
      <c r="Q26" s="6">
        <v>5</v>
      </c>
      <c r="R26" s="6">
        <v>5</v>
      </c>
      <c r="S26" s="6">
        <v>5</v>
      </c>
      <c r="T26" s="6">
        <v>5</v>
      </c>
      <c r="U26" s="6">
        <v>3</v>
      </c>
      <c r="V26" s="6">
        <v>5</v>
      </c>
      <c r="X26" s="6">
        <v>5</v>
      </c>
      <c r="Y26" s="6">
        <v>1</v>
      </c>
      <c r="Z26" s="6">
        <v>1</v>
      </c>
      <c r="AA26" s="6">
        <v>3</v>
      </c>
      <c r="AB26" s="6">
        <v>3</v>
      </c>
      <c r="AC26" s="6">
        <v>4</v>
      </c>
      <c r="AD26" s="6">
        <v>1</v>
      </c>
      <c r="AE26" s="6">
        <v>1</v>
      </c>
      <c r="AF26" s="6">
        <v>1</v>
      </c>
      <c r="AG26" s="6">
        <v>1</v>
      </c>
      <c r="AH26" s="6">
        <v>1</v>
      </c>
      <c r="AI26" s="6">
        <v>1</v>
      </c>
      <c r="AK26" s="6">
        <v>1</v>
      </c>
      <c r="AM26" s="6">
        <v>3</v>
      </c>
      <c r="AN26" s="6">
        <v>4</v>
      </c>
      <c r="AS26" s="5" t="s">
        <v>169</v>
      </c>
      <c r="AT26" s="6">
        <v>6</v>
      </c>
      <c r="AU26" s="6">
        <v>4</v>
      </c>
      <c r="AV26" s="6">
        <v>5</v>
      </c>
      <c r="AW26" s="6">
        <v>6</v>
      </c>
      <c r="AX26" s="6">
        <v>5</v>
      </c>
      <c r="AY26" s="6">
        <v>6</v>
      </c>
      <c r="BA26" s="6">
        <v>5</v>
      </c>
      <c r="BB26" s="2" t="s">
        <v>170</v>
      </c>
      <c r="BD26" s="6">
        <v>2</v>
      </c>
      <c r="BO26" s="11">
        <v>9</v>
      </c>
      <c r="BS26" s="2" t="s">
        <v>112</v>
      </c>
      <c r="BT26" s="2" t="s">
        <v>89</v>
      </c>
      <c r="BU26" s="6">
        <v>1</v>
      </c>
      <c r="BW26" s="6"/>
      <c r="BX26" s="6"/>
      <c r="BY26" s="6"/>
      <c r="BZ26" s="6">
        <v>4</v>
      </c>
      <c r="CA26" s="6"/>
      <c r="CB26" s="6"/>
      <c r="CC26" s="6"/>
      <c r="CD26" s="6"/>
      <c r="CE26" s="6">
        <v>2</v>
      </c>
      <c r="CL26" s="2" t="s">
        <v>171</v>
      </c>
      <c r="CN26" s="6">
        <v>1</v>
      </c>
      <c r="CO26" s="9">
        <f t="shared" si="0"/>
        <v>44</v>
      </c>
    </row>
    <row r="27" spans="1:93" ht="28" x14ac:dyDescent="0.15">
      <c r="A27" s="6">
        <v>27</v>
      </c>
      <c r="B27" s="11">
        <v>2880264018</v>
      </c>
      <c r="C27" s="11">
        <v>46373150</v>
      </c>
      <c r="D27" s="12">
        <v>41571.818333333336</v>
      </c>
      <c r="E27" s="12">
        <v>41571.891168981485</v>
      </c>
      <c r="F27" s="11" t="s">
        <v>116</v>
      </c>
      <c r="H27" s="11">
        <v>1</v>
      </c>
      <c r="I27" s="11">
        <v>2</v>
      </c>
      <c r="J27" s="11">
        <v>1</v>
      </c>
      <c r="K27" s="6">
        <v>3</v>
      </c>
      <c r="L27" s="6">
        <v>4</v>
      </c>
      <c r="M27" s="6">
        <v>3</v>
      </c>
      <c r="N27" s="6">
        <v>4</v>
      </c>
      <c r="O27" s="6">
        <v>3</v>
      </c>
      <c r="P27" s="6">
        <v>1</v>
      </c>
      <c r="Q27" s="6">
        <v>4</v>
      </c>
      <c r="R27" s="6">
        <v>3</v>
      </c>
      <c r="S27" s="6">
        <v>2</v>
      </c>
      <c r="T27" s="6">
        <v>5</v>
      </c>
      <c r="U27" s="6"/>
      <c r="V27" s="6">
        <v>5</v>
      </c>
      <c r="X27" s="6">
        <v>4</v>
      </c>
      <c r="Y27" s="6">
        <v>2</v>
      </c>
      <c r="Z27" s="6">
        <v>3</v>
      </c>
      <c r="AA27" s="6"/>
      <c r="AB27" s="6">
        <v>4</v>
      </c>
      <c r="AC27" s="6">
        <v>4</v>
      </c>
      <c r="AD27" s="6">
        <v>3</v>
      </c>
      <c r="AE27" s="6">
        <v>2</v>
      </c>
      <c r="AF27" s="6">
        <v>4</v>
      </c>
      <c r="AG27" s="6">
        <v>2</v>
      </c>
      <c r="AH27" s="6">
        <v>2</v>
      </c>
      <c r="AI27" s="6">
        <v>3</v>
      </c>
      <c r="AM27" s="6">
        <v>3</v>
      </c>
      <c r="AO27" s="6">
        <v>5</v>
      </c>
      <c r="AP27" s="6">
        <v>6</v>
      </c>
      <c r="AS27" s="5" t="s">
        <v>172</v>
      </c>
      <c r="AT27" s="6">
        <v>4</v>
      </c>
      <c r="AU27" s="6">
        <v>3</v>
      </c>
      <c r="AV27" s="6">
        <v>5</v>
      </c>
      <c r="AW27" s="6">
        <v>5</v>
      </c>
      <c r="AX27" s="6">
        <v>4</v>
      </c>
      <c r="AY27" s="6">
        <v>6</v>
      </c>
      <c r="BA27" s="6">
        <v>4</v>
      </c>
      <c r="BD27" s="6">
        <v>2</v>
      </c>
      <c r="BJ27" s="11">
        <v>4</v>
      </c>
      <c r="BS27" s="2" t="s">
        <v>108</v>
      </c>
      <c r="BT27" s="2" t="s">
        <v>89</v>
      </c>
      <c r="BU27" s="6">
        <v>1</v>
      </c>
      <c r="BW27" s="6"/>
      <c r="BX27" s="6"/>
      <c r="BY27" s="6"/>
      <c r="BZ27" s="6"/>
      <c r="CA27" s="6"/>
      <c r="CB27" s="6"/>
      <c r="CC27" s="6"/>
      <c r="CD27" s="6" t="s">
        <v>173</v>
      </c>
      <c r="CE27" s="6">
        <v>3</v>
      </c>
      <c r="CF27" s="6">
        <v>1</v>
      </c>
      <c r="CO27" s="9">
        <f t="shared" si="0"/>
        <v>41</v>
      </c>
    </row>
    <row r="28" spans="1:93" ht="28" x14ac:dyDescent="0.15">
      <c r="A28" s="6">
        <v>28</v>
      </c>
      <c r="B28" s="11">
        <v>2880260881</v>
      </c>
      <c r="C28" s="11">
        <v>46373150</v>
      </c>
      <c r="D28" s="12">
        <v>41571.832199074073</v>
      </c>
      <c r="E28" s="12">
        <v>41571.836076388892</v>
      </c>
      <c r="F28" s="11" t="s">
        <v>116</v>
      </c>
      <c r="H28" s="11">
        <v>1</v>
      </c>
      <c r="I28" s="11">
        <v>2</v>
      </c>
      <c r="J28" s="11">
        <v>1</v>
      </c>
      <c r="K28" s="6">
        <v>2</v>
      </c>
      <c r="L28" s="6">
        <v>3</v>
      </c>
      <c r="M28" s="6">
        <v>2</v>
      </c>
      <c r="N28" s="6">
        <v>3</v>
      </c>
      <c r="O28" s="6">
        <v>3</v>
      </c>
      <c r="P28" s="6">
        <v>3</v>
      </c>
      <c r="Q28" s="6">
        <v>4</v>
      </c>
      <c r="R28" s="6"/>
      <c r="S28" s="6">
        <v>3</v>
      </c>
      <c r="T28" s="6">
        <v>3</v>
      </c>
      <c r="U28" s="6">
        <v>2</v>
      </c>
      <c r="V28" s="6">
        <v>4</v>
      </c>
      <c r="X28" s="6">
        <v>4</v>
      </c>
      <c r="Y28" s="6">
        <v>3</v>
      </c>
      <c r="Z28" s="6">
        <v>4</v>
      </c>
      <c r="AA28" s="6">
        <v>3</v>
      </c>
      <c r="AB28" s="6">
        <v>3</v>
      </c>
      <c r="AC28" s="6">
        <v>3</v>
      </c>
      <c r="AD28" s="6">
        <v>3</v>
      </c>
      <c r="AE28" s="6">
        <v>2</v>
      </c>
      <c r="AF28" s="6">
        <v>3</v>
      </c>
      <c r="AG28" s="6">
        <v>2</v>
      </c>
      <c r="AH28" s="6">
        <v>3</v>
      </c>
      <c r="AI28" s="6">
        <v>3</v>
      </c>
      <c r="AK28" s="6">
        <v>1</v>
      </c>
      <c r="AM28" s="6">
        <v>3</v>
      </c>
      <c r="AN28" s="6">
        <v>4</v>
      </c>
      <c r="AO28" s="6">
        <v>5</v>
      </c>
      <c r="AP28" s="6">
        <v>6</v>
      </c>
      <c r="AT28" s="6">
        <v>4</v>
      </c>
      <c r="AU28" s="6">
        <v>4</v>
      </c>
      <c r="AV28" s="6">
        <v>2</v>
      </c>
      <c r="AW28" s="6">
        <v>4</v>
      </c>
      <c r="AX28" s="6">
        <v>4</v>
      </c>
      <c r="AY28" s="6">
        <v>5</v>
      </c>
      <c r="BA28" s="6">
        <v>4</v>
      </c>
      <c r="BB28" s="2" t="s">
        <v>174</v>
      </c>
      <c r="BC28" s="6">
        <v>1</v>
      </c>
      <c r="BE28" s="6">
        <v>3</v>
      </c>
      <c r="BF28" s="2" t="s">
        <v>175</v>
      </c>
      <c r="BI28" s="11">
        <v>3</v>
      </c>
      <c r="BJ28" s="11">
        <v>4</v>
      </c>
      <c r="BS28" s="2" t="s">
        <v>176</v>
      </c>
      <c r="BT28" s="2" t="s">
        <v>89</v>
      </c>
      <c r="BU28" s="6">
        <v>1</v>
      </c>
      <c r="BW28" s="6"/>
      <c r="BX28" s="6"/>
      <c r="BY28" s="6"/>
      <c r="BZ28" s="6">
        <v>4</v>
      </c>
      <c r="CA28" s="6"/>
      <c r="CB28" s="6"/>
      <c r="CC28" s="6"/>
      <c r="CD28" s="6"/>
      <c r="CE28" s="6">
        <v>2</v>
      </c>
      <c r="CL28" s="2" t="s">
        <v>97</v>
      </c>
      <c r="CN28" s="6">
        <v>3</v>
      </c>
      <c r="CO28" s="9">
        <f t="shared" si="0"/>
        <v>47</v>
      </c>
    </row>
    <row r="29" spans="1:93" ht="14" x14ac:dyDescent="0.15">
      <c r="A29" s="6">
        <v>29</v>
      </c>
      <c r="B29" s="11">
        <v>2880244767</v>
      </c>
      <c r="C29" s="11">
        <v>46373150</v>
      </c>
      <c r="D29" s="12">
        <v>41571.827314814815</v>
      </c>
      <c r="E29" s="12">
        <v>41571.828680555554</v>
      </c>
      <c r="F29" s="11" t="s">
        <v>177</v>
      </c>
      <c r="H29" s="11">
        <v>1</v>
      </c>
      <c r="I29" s="11">
        <v>2</v>
      </c>
      <c r="J29" s="11">
        <v>1</v>
      </c>
      <c r="K29" s="6"/>
      <c r="L29" s="6"/>
      <c r="M29" s="6"/>
      <c r="N29" s="6"/>
      <c r="O29" s="6"/>
      <c r="P29" s="6"/>
      <c r="Q29" s="6"/>
      <c r="R29" s="6">
        <v>5</v>
      </c>
      <c r="S29" s="6">
        <v>5</v>
      </c>
      <c r="T29" s="6"/>
      <c r="U29" s="6"/>
      <c r="V29" s="6"/>
      <c r="X29" s="6"/>
      <c r="Y29" s="6"/>
      <c r="Z29" s="6"/>
      <c r="AA29" s="6">
        <v>2</v>
      </c>
      <c r="AB29" s="6"/>
      <c r="AG29" s="6">
        <v>2</v>
      </c>
      <c r="AK29" s="6">
        <v>1</v>
      </c>
      <c r="AM29" s="6">
        <v>3</v>
      </c>
      <c r="AP29" s="6">
        <v>6</v>
      </c>
      <c r="AT29" s="6">
        <v>4</v>
      </c>
      <c r="AU29" s="6">
        <v>4</v>
      </c>
      <c r="AV29" s="6">
        <v>4</v>
      </c>
      <c r="AW29" s="6">
        <v>4</v>
      </c>
      <c r="AX29" s="6">
        <v>4</v>
      </c>
      <c r="AY29" s="6">
        <v>4</v>
      </c>
      <c r="BA29" s="6">
        <v>3</v>
      </c>
      <c r="BC29" s="6">
        <v>1</v>
      </c>
      <c r="BN29" s="11">
        <v>8</v>
      </c>
      <c r="BS29" s="2" t="s">
        <v>96</v>
      </c>
      <c r="BT29" s="2" t="s">
        <v>89</v>
      </c>
      <c r="BU29" s="6">
        <v>1</v>
      </c>
      <c r="BW29" s="6"/>
      <c r="BX29" s="6"/>
      <c r="BY29" s="6"/>
      <c r="BZ29" s="6">
        <v>4</v>
      </c>
      <c r="CA29" s="6"/>
      <c r="CB29" s="6"/>
      <c r="CC29" s="6"/>
      <c r="CD29" s="6"/>
      <c r="CE29" s="6">
        <v>2</v>
      </c>
      <c r="CF29" s="6">
        <v>1</v>
      </c>
      <c r="CN29" s="6">
        <v>3</v>
      </c>
      <c r="CO29" s="9">
        <f t="shared" si="0"/>
        <v>22</v>
      </c>
    </row>
    <row r="30" spans="1:93" ht="14" x14ac:dyDescent="0.15">
      <c r="A30" s="6">
        <v>30</v>
      </c>
      <c r="B30" s="11">
        <v>2880213643</v>
      </c>
      <c r="C30" s="11">
        <v>46373150</v>
      </c>
      <c r="D30" s="12">
        <v>41571.817824074074</v>
      </c>
      <c r="E30" s="12">
        <v>41571.82199074074</v>
      </c>
      <c r="F30" s="11" t="s">
        <v>178</v>
      </c>
      <c r="H30" s="11">
        <v>1</v>
      </c>
      <c r="J30" s="11">
        <v>1</v>
      </c>
      <c r="K30" s="6">
        <v>1</v>
      </c>
      <c r="L30" s="6">
        <v>1</v>
      </c>
      <c r="M30" s="6">
        <v>3</v>
      </c>
      <c r="N30" s="6">
        <v>4</v>
      </c>
      <c r="O30" s="6">
        <v>3</v>
      </c>
      <c r="P30" s="6">
        <v>1</v>
      </c>
      <c r="Q30" s="6">
        <v>3</v>
      </c>
      <c r="R30" s="6">
        <v>3</v>
      </c>
      <c r="S30" s="6">
        <v>1</v>
      </c>
      <c r="T30" s="6">
        <v>5</v>
      </c>
      <c r="U30" s="6">
        <v>3</v>
      </c>
      <c r="V30" s="6">
        <v>4</v>
      </c>
      <c r="X30" s="6">
        <v>5</v>
      </c>
      <c r="Y30" s="6">
        <v>5</v>
      </c>
      <c r="Z30" s="6">
        <v>4</v>
      </c>
      <c r="AA30" s="6">
        <v>2</v>
      </c>
      <c r="AB30" s="6">
        <v>5</v>
      </c>
      <c r="AC30" s="6">
        <v>5</v>
      </c>
      <c r="AD30" s="6">
        <v>2</v>
      </c>
      <c r="AE30" s="6">
        <v>2</v>
      </c>
      <c r="AF30" s="6">
        <v>5</v>
      </c>
      <c r="AG30" s="6">
        <v>1</v>
      </c>
      <c r="AH30" s="6">
        <v>3</v>
      </c>
      <c r="AI30" s="6">
        <v>2</v>
      </c>
      <c r="AK30" s="6">
        <v>1</v>
      </c>
      <c r="AM30" s="6">
        <v>3</v>
      </c>
      <c r="AO30" s="6">
        <v>5</v>
      </c>
      <c r="AP30" s="6">
        <v>6</v>
      </c>
      <c r="AQ30" s="6">
        <v>7</v>
      </c>
      <c r="AT30" s="6">
        <v>4</v>
      </c>
      <c r="AU30" s="6">
        <v>2</v>
      </c>
      <c r="AV30" s="6">
        <v>3</v>
      </c>
      <c r="AW30" s="6">
        <v>4</v>
      </c>
      <c r="AX30" s="6">
        <v>4</v>
      </c>
      <c r="AY30" s="6">
        <v>4</v>
      </c>
      <c r="BA30" s="6">
        <v>3</v>
      </c>
      <c r="BD30" s="6">
        <v>2</v>
      </c>
      <c r="BP30" s="11">
        <v>10</v>
      </c>
      <c r="BS30" s="2" t="s">
        <v>108</v>
      </c>
      <c r="BT30" s="2" t="s">
        <v>89</v>
      </c>
      <c r="BU30" s="6">
        <v>1</v>
      </c>
      <c r="BW30" s="6">
        <v>1</v>
      </c>
      <c r="BX30" s="6"/>
      <c r="BY30" s="6"/>
      <c r="BZ30" s="6"/>
      <c r="CA30" s="6"/>
      <c r="CB30" s="6"/>
      <c r="CC30" s="6"/>
      <c r="CD30" s="6"/>
      <c r="CE30" s="6">
        <v>4</v>
      </c>
      <c r="CH30" s="6">
        <v>3</v>
      </c>
      <c r="CN30" s="6">
        <v>3</v>
      </c>
      <c r="CO30" s="9">
        <f t="shared" si="0"/>
        <v>44</v>
      </c>
    </row>
    <row r="31" spans="1:93" ht="98" x14ac:dyDescent="0.15">
      <c r="A31" s="6">
        <v>31</v>
      </c>
      <c r="B31" s="11">
        <v>2880190517</v>
      </c>
      <c r="C31" s="11">
        <v>46373150</v>
      </c>
      <c r="D31" s="12">
        <v>41571.811273148145</v>
      </c>
      <c r="E31" s="12">
        <v>41571.819097222222</v>
      </c>
      <c r="F31" s="11" t="s">
        <v>179</v>
      </c>
      <c r="H31" s="11">
        <v>1</v>
      </c>
      <c r="I31" s="11">
        <v>2</v>
      </c>
      <c r="J31" s="11">
        <v>1</v>
      </c>
      <c r="K31" s="6">
        <v>1</v>
      </c>
      <c r="L31" s="6">
        <v>2</v>
      </c>
      <c r="M31" s="6"/>
      <c r="N31" s="6">
        <v>1</v>
      </c>
      <c r="O31" s="6">
        <v>1</v>
      </c>
      <c r="P31" s="6">
        <v>1</v>
      </c>
      <c r="Q31" s="6">
        <v>3</v>
      </c>
      <c r="R31" s="6">
        <v>4</v>
      </c>
      <c r="S31" s="6">
        <v>3</v>
      </c>
      <c r="T31" s="6">
        <v>4</v>
      </c>
      <c r="U31" s="6">
        <v>4</v>
      </c>
      <c r="V31" s="6">
        <v>2</v>
      </c>
      <c r="X31" s="6">
        <v>5</v>
      </c>
      <c r="Y31" s="6">
        <v>4</v>
      </c>
      <c r="Z31" s="6">
        <v>4</v>
      </c>
      <c r="AA31" s="6">
        <v>5</v>
      </c>
      <c r="AB31" s="6">
        <v>5</v>
      </c>
      <c r="AC31" s="6">
        <v>5</v>
      </c>
      <c r="AD31" s="6">
        <v>2</v>
      </c>
      <c r="AE31" s="6">
        <v>2</v>
      </c>
      <c r="AF31" s="6">
        <v>3</v>
      </c>
      <c r="AG31" s="6">
        <v>2</v>
      </c>
      <c r="AH31" s="6">
        <v>2</v>
      </c>
      <c r="AI31" s="6">
        <v>4</v>
      </c>
      <c r="AK31" s="6">
        <v>1</v>
      </c>
      <c r="AM31" s="6">
        <v>3</v>
      </c>
      <c r="AO31" s="6">
        <v>5</v>
      </c>
      <c r="AP31" s="6">
        <v>6</v>
      </c>
      <c r="AQ31" s="6">
        <v>7</v>
      </c>
      <c r="AT31" s="6">
        <v>5</v>
      </c>
      <c r="AU31" s="6">
        <v>5</v>
      </c>
      <c r="AV31" s="6">
        <v>5</v>
      </c>
      <c r="AW31" s="6">
        <v>5</v>
      </c>
      <c r="AX31" s="6">
        <v>4</v>
      </c>
      <c r="AY31" s="6">
        <v>6</v>
      </c>
      <c r="BA31" s="6">
        <v>3</v>
      </c>
      <c r="BB31" s="2" t="s">
        <v>180</v>
      </c>
      <c r="BD31" s="6">
        <v>2</v>
      </c>
      <c r="BF31" s="2" t="s">
        <v>181</v>
      </c>
      <c r="BQ31" s="11">
        <v>11</v>
      </c>
      <c r="BS31" s="2" t="s">
        <v>182</v>
      </c>
      <c r="BT31" s="2" t="s">
        <v>89</v>
      </c>
      <c r="BU31" s="6">
        <v>2</v>
      </c>
      <c r="BW31" s="6">
        <v>1</v>
      </c>
      <c r="BX31" s="6"/>
      <c r="BY31" s="6"/>
      <c r="BZ31" s="6"/>
      <c r="CA31" s="6"/>
      <c r="CB31" s="6"/>
      <c r="CC31" s="6"/>
      <c r="CD31" s="6"/>
      <c r="CE31" s="6">
        <v>4</v>
      </c>
      <c r="CL31" s="2" t="s">
        <v>97</v>
      </c>
      <c r="CN31" s="6">
        <v>3</v>
      </c>
      <c r="CO31" s="9">
        <f t="shared" si="0"/>
        <v>45</v>
      </c>
    </row>
    <row r="32" spans="1:93" ht="42" x14ac:dyDescent="0.15">
      <c r="A32" s="6">
        <v>32</v>
      </c>
      <c r="B32" s="11">
        <v>2880185656</v>
      </c>
      <c r="C32" s="11">
        <v>46373150</v>
      </c>
      <c r="D32" s="12">
        <v>41571.809849537036</v>
      </c>
      <c r="E32" s="12">
        <v>41571.815254629626</v>
      </c>
      <c r="F32" s="11" t="s">
        <v>116</v>
      </c>
      <c r="H32" s="11">
        <v>1</v>
      </c>
      <c r="I32" s="11">
        <v>2</v>
      </c>
      <c r="J32" s="11">
        <v>1</v>
      </c>
      <c r="K32" s="6">
        <v>1</v>
      </c>
      <c r="L32" s="6">
        <v>5</v>
      </c>
      <c r="M32" s="6">
        <v>2</v>
      </c>
      <c r="N32" s="6">
        <v>2</v>
      </c>
      <c r="O32" s="6">
        <v>1</v>
      </c>
      <c r="P32" s="6">
        <v>2</v>
      </c>
      <c r="Q32" s="6">
        <v>5</v>
      </c>
      <c r="R32" s="6">
        <v>3</v>
      </c>
      <c r="S32" s="6">
        <v>2</v>
      </c>
      <c r="T32" s="6">
        <v>4</v>
      </c>
      <c r="U32" s="6">
        <v>4</v>
      </c>
      <c r="V32" s="6">
        <v>5</v>
      </c>
      <c r="X32" s="6">
        <v>5</v>
      </c>
      <c r="Y32" s="6">
        <v>1</v>
      </c>
      <c r="Z32" s="6">
        <v>4</v>
      </c>
      <c r="AA32" s="6">
        <v>4</v>
      </c>
      <c r="AB32" s="6">
        <v>4</v>
      </c>
      <c r="AC32" s="6">
        <v>3</v>
      </c>
      <c r="AD32" s="6">
        <v>1</v>
      </c>
      <c r="AE32" s="6">
        <v>2</v>
      </c>
      <c r="AF32" s="6">
        <v>5</v>
      </c>
      <c r="AG32" s="6">
        <v>1</v>
      </c>
      <c r="AH32" s="6">
        <v>3</v>
      </c>
      <c r="AI32" s="6">
        <v>1</v>
      </c>
      <c r="AK32" s="6">
        <v>1</v>
      </c>
      <c r="AL32" s="6">
        <v>2</v>
      </c>
      <c r="AN32" s="6">
        <v>4</v>
      </c>
      <c r="AO32" s="6">
        <v>5</v>
      </c>
      <c r="AQ32" s="6">
        <v>7</v>
      </c>
      <c r="AS32" s="5" t="s">
        <v>183</v>
      </c>
      <c r="AT32" s="6">
        <v>6</v>
      </c>
      <c r="AU32" s="6">
        <v>4</v>
      </c>
      <c r="AV32" s="6">
        <v>6</v>
      </c>
      <c r="AW32" s="6">
        <v>4</v>
      </c>
      <c r="AX32" s="6">
        <v>4</v>
      </c>
      <c r="AY32" s="6">
        <v>6</v>
      </c>
      <c r="BA32" s="6">
        <v>5</v>
      </c>
      <c r="BB32" s="2" t="s">
        <v>184</v>
      </c>
      <c r="BC32" s="6">
        <v>1</v>
      </c>
      <c r="BD32" s="6">
        <v>2</v>
      </c>
      <c r="BF32" s="2" t="s">
        <v>185</v>
      </c>
      <c r="BJ32" s="11">
        <v>4</v>
      </c>
      <c r="BS32" s="2" t="s">
        <v>112</v>
      </c>
      <c r="BT32" s="2" t="s">
        <v>89</v>
      </c>
      <c r="BU32" s="6">
        <v>2</v>
      </c>
      <c r="BW32" s="6"/>
      <c r="BX32" s="6"/>
      <c r="BY32" s="6"/>
      <c r="BZ32" s="6"/>
      <c r="CA32" s="6">
        <v>5</v>
      </c>
      <c r="CB32" s="6"/>
      <c r="CC32" s="6"/>
      <c r="CD32" s="6"/>
      <c r="CE32" s="6">
        <v>3</v>
      </c>
      <c r="CL32" s="2" t="s">
        <v>186</v>
      </c>
      <c r="CN32" s="6">
        <v>2</v>
      </c>
      <c r="CO32" s="9">
        <f t="shared" si="0"/>
        <v>48</v>
      </c>
    </row>
    <row r="33" spans="1:93" ht="70" x14ac:dyDescent="0.15">
      <c r="A33" s="6">
        <v>34</v>
      </c>
      <c r="B33" s="11">
        <v>2879949881</v>
      </c>
      <c r="C33" s="11">
        <v>46373150</v>
      </c>
      <c r="D33" s="12">
        <v>41571.742511574077</v>
      </c>
      <c r="E33" s="12">
        <v>41571.747002314813</v>
      </c>
      <c r="F33" s="11" t="s">
        <v>116</v>
      </c>
      <c r="H33" s="11">
        <v>1</v>
      </c>
      <c r="I33" s="11">
        <v>2</v>
      </c>
      <c r="J33" s="11">
        <v>1</v>
      </c>
      <c r="K33" s="6">
        <v>5</v>
      </c>
      <c r="L33" s="6">
        <v>4</v>
      </c>
      <c r="M33" s="6">
        <v>4</v>
      </c>
      <c r="N33" s="6">
        <v>4</v>
      </c>
      <c r="O33" s="6">
        <v>4</v>
      </c>
      <c r="P33" s="6">
        <v>4</v>
      </c>
      <c r="Q33" s="6">
        <v>3</v>
      </c>
      <c r="R33" s="6">
        <v>3</v>
      </c>
      <c r="S33" s="6">
        <v>3</v>
      </c>
      <c r="T33" s="6">
        <v>4</v>
      </c>
      <c r="U33" s="6">
        <v>5</v>
      </c>
      <c r="V33" s="6">
        <v>4</v>
      </c>
      <c r="X33" s="6">
        <v>1</v>
      </c>
      <c r="Y33" s="6">
        <v>2</v>
      </c>
      <c r="Z33" s="6">
        <v>3</v>
      </c>
      <c r="AA33" s="6">
        <v>3</v>
      </c>
      <c r="AB33" s="6">
        <v>2</v>
      </c>
      <c r="AC33" s="6">
        <v>3</v>
      </c>
      <c r="AD33" s="6">
        <v>1</v>
      </c>
      <c r="AE33" s="6">
        <v>2</v>
      </c>
      <c r="AF33" s="6">
        <v>2</v>
      </c>
      <c r="AG33" s="6">
        <v>1</v>
      </c>
      <c r="AH33" s="6">
        <v>1</v>
      </c>
      <c r="AI33" s="6">
        <v>2</v>
      </c>
      <c r="AK33" s="6">
        <v>1</v>
      </c>
      <c r="AL33" s="6">
        <v>2</v>
      </c>
      <c r="AM33" s="6">
        <v>3</v>
      </c>
      <c r="AN33" s="6">
        <v>4</v>
      </c>
      <c r="AO33" s="6">
        <v>5</v>
      </c>
      <c r="AS33" s="5" t="s">
        <v>187</v>
      </c>
      <c r="AT33" s="6">
        <v>6</v>
      </c>
      <c r="AU33" s="6">
        <v>6</v>
      </c>
      <c r="AV33" s="6">
        <v>5</v>
      </c>
      <c r="AW33" s="6">
        <v>6</v>
      </c>
      <c r="AX33" s="6">
        <v>5</v>
      </c>
      <c r="AY33" s="6">
        <v>6</v>
      </c>
      <c r="BA33" s="6">
        <v>5</v>
      </c>
      <c r="BD33" s="6">
        <v>2</v>
      </c>
      <c r="BH33" s="11">
        <v>2</v>
      </c>
      <c r="BS33" s="2" t="s">
        <v>108</v>
      </c>
      <c r="BT33" s="2" t="s">
        <v>89</v>
      </c>
      <c r="BU33" s="6">
        <v>1</v>
      </c>
      <c r="BW33" s="6"/>
      <c r="BX33" s="6"/>
      <c r="BY33" s="6"/>
      <c r="BZ33" s="6"/>
      <c r="CA33" s="6"/>
      <c r="CB33" s="6">
        <v>6</v>
      </c>
      <c r="CC33" s="6"/>
      <c r="CD33" s="6"/>
      <c r="CE33" s="6">
        <v>2</v>
      </c>
      <c r="CG33" s="6">
        <v>2</v>
      </c>
      <c r="CK33" s="6">
        <v>6</v>
      </c>
      <c r="CL33" s="2" t="s">
        <v>188</v>
      </c>
      <c r="CN33" s="6">
        <v>3</v>
      </c>
      <c r="CO33" s="9">
        <f t="shared" si="0"/>
        <v>47</v>
      </c>
    </row>
    <row r="34" spans="1:93" ht="84" x14ac:dyDescent="0.15">
      <c r="A34" s="6">
        <v>35</v>
      </c>
      <c r="B34" s="11">
        <v>2879919057</v>
      </c>
      <c r="C34" s="11">
        <v>46373150</v>
      </c>
      <c r="D34" s="12">
        <v>41571.729710648149</v>
      </c>
      <c r="E34" s="12">
        <v>41571.737314814818</v>
      </c>
      <c r="F34" s="11" t="s">
        <v>116</v>
      </c>
      <c r="H34" s="11">
        <v>1</v>
      </c>
      <c r="I34" s="11">
        <v>2</v>
      </c>
      <c r="J34" s="11">
        <v>1</v>
      </c>
      <c r="K34" s="6">
        <v>3</v>
      </c>
      <c r="L34" s="6">
        <v>3</v>
      </c>
      <c r="M34" s="6">
        <v>2</v>
      </c>
      <c r="N34" s="6">
        <v>1</v>
      </c>
      <c r="O34" s="6">
        <v>1</v>
      </c>
      <c r="P34" s="6">
        <v>3</v>
      </c>
      <c r="Q34" s="6">
        <v>5</v>
      </c>
      <c r="R34" s="6">
        <v>5</v>
      </c>
      <c r="S34" s="6">
        <v>4</v>
      </c>
      <c r="T34" s="6">
        <v>5</v>
      </c>
      <c r="U34" s="6">
        <v>4</v>
      </c>
      <c r="V34" s="6">
        <v>3</v>
      </c>
      <c r="X34" s="6">
        <v>5</v>
      </c>
      <c r="Y34" s="6">
        <v>2</v>
      </c>
      <c r="Z34" s="6">
        <v>5</v>
      </c>
      <c r="AA34" s="6">
        <v>5</v>
      </c>
      <c r="AB34" s="6">
        <v>3</v>
      </c>
      <c r="AC34" s="6">
        <v>2</v>
      </c>
      <c r="AD34" s="6">
        <v>1</v>
      </c>
      <c r="AE34" s="6">
        <v>1</v>
      </c>
      <c r="AF34" s="6">
        <v>1</v>
      </c>
      <c r="AG34" s="6">
        <v>1</v>
      </c>
      <c r="AH34" s="6">
        <v>2</v>
      </c>
      <c r="AI34" s="6">
        <v>2</v>
      </c>
      <c r="AK34" s="6">
        <v>1</v>
      </c>
      <c r="AM34" s="6">
        <v>3</v>
      </c>
      <c r="AN34" s="6">
        <v>4</v>
      </c>
      <c r="AS34" s="5" t="s">
        <v>189</v>
      </c>
      <c r="AT34" s="6">
        <v>6</v>
      </c>
      <c r="AU34" s="6">
        <v>5</v>
      </c>
      <c r="AV34" s="6">
        <v>6</v>
      </c>
      <c r="AW34" s="6">
        <v>6</v>
      </c>
      <c r="AX34" s="6">
        <v>5</v>
      </c>
      <c r="AY34" s="6">
        <v>6</v>
      </c>
      <c r="BA34" s="6">
        <v>5</v>
      </c>
      <c r="BE34" s="6">
        <v>3</v>
      </c>
      <c r="BF34" s="2" t="s">
        <v>190</v>
      </c>
      <c r="BM34" s="11">
        <v>7</v>
      </c>
      <c r="BO34" s="11">
        <v>9</v>
      </c>
      <c r="BQ34" s="11">
        <v>11</v>
      </c>
      <c r="BS34" s="2" t="s">
        <v>112</v>
      </c>
      <c r="BT34" s="2" t="s">
        <v>89</v>
      </c>
      <c r="BU34" s="6">
        <v>1</v>
      </c>
      <c r="BW34" s="6"/>
      <c r="BX34" s="6"/>
      <c r="BY34" s="6"/>
      <c r="BZ34" s="6"/>
      <c r="CA34" s="6"/>
      <c r="CB34" s="6"/>
      <c r="CC34" s="6">
        <v>7</v>
      </c>
      <c r="CD34" s="6"/>
      <c r="CE34" s="6">
        <v>2</v>
      </c>
      <c r="CH34" s="6">
        <v>3</v>
      </c>
      <c r="CM34" s="2" t="s">
        <v>191</v>
      </c>
      <c r="CN34" s="6">
        <v>3</v>
      </c>
      <c r="CO34" s="9">
        <f t="shared" si="0"/>
        <v>47</v>
      </c>
    </row>
    <row r="35" spans="1:93" ht="84" x14ac:dyDescent="0.15">
      <c r="A35" s="6">
        <v>36</v>
      </c>
      <c r="B35" s="11">
        <v>2879837773</v>
      </c>
      <c r="C35" s="11">
        <v>46373150</v>
      </c>
      <c r="D35" s="12">
        <v>41571.709444444445</v>
      </c>
      <c r="E35" s="12">
        <v>41571.715416666666</v>
      </c>
      <c r="F35" s="11" t="s">
        <v>116</v>
      </c>
      <c r="H35" s="11">
        <v>1</v>
      </c>
      <c r="I35" s="11">
        <v>2</v>
      </c>
      <c r="J35" s="11">
        <v>1</v>
      </c>
      <c r="K35" s="6">
        <v>1</v>
      </c>
      <c r="L35" s="6">
        <v>4</v>
      </c>
      <c r="M35" s="6">
        <v>5</v>
      </c>
      <c r="N35" s="6">
        <v>5</v>
      </c>
      <c r="O35" s="6">
        <v>3</v>
      </c>
      <c r="P35" s="6">
        <v>3</v>
      </c>
      <c r="Q35" s="6">
        <v>4</v>
      </c>
      <c r="R35" s="6">
        <v>5</v>
      </c>
      <c r="S35" s="6">
        <v>3</v>
      </c>
      <c r="T35" s="6">
        <v>4</v>
      </c>
      <c r="U35" s="6">
        <v>4</v>
      </c>
      <c r="V35" s="6">
        <v>5</v>
      </c>
      <c r="X35" s="6">
        <v>5</v>
      </c>
      <c r="Y35" s="6">
        <v>1</v>
      </c>
      <c r="Z35" s="6">
        <v>1</v>
      </c>
      <c r="AA35" s="6">
        <v>1</v>
      </c>
      <c r="AB35" s="6">
        <v>2</v>
      </c>
      <c r="AC35" s="6">
        <v>3</v>
      </c>
      <c r="AD35" s="6">
        <v>1</v>
      </c>
      <c r="AE35" s="6">
        <v>1</v>
      </c>
      <c r="AF35" s="6">
        <v>2</v>
      </c>
      <c r="AG35" s="6">
        <v>1</v>
      </c>
      <c r="AH35" s="6">
        <v>1</v>
      </c>
      <c r="AI35" s="6">
        <v>1</v>
      </c>
      <c r="AK35" s="6">
        <v>1</v>
      </c>
      <c r="AN35" s="6">
        <v>4</v>
      </c>
      <c r="AO35" s="6">
        <v>5</v>
      </c>
      <c r="AQ35" s="6">
        <v>7</v>
      </c>
      <c r="AS35" s="5" t="s">
        <v>192</v>
      </c>
      <c r="AT35" s="6">
        <v>6</v>
      </c>
      <c r="AU35" s="6">
        <v>4</v>
      </c>
      <c r="AV35" s="6">
        <v>6</v>
      </c>
      <c r="AW35" s="6">
        <v>6</v>
      </c>
      <c r="AX35" s="6">
        <v>6</v>
      </c>
      <c r="AY35" s="6">
        <v>6</v>
      </c>
      <c r="BA35" s="6">
        <v>5</v>
      </c>
      <c r="BD35" s="6">
        <v>2</v>
      </c>
      <c r="BG35" s="11">
        <v>1</v>
      </c>
      <c r="BO35" s="11">
        <v>9</v>
      </c>
      <c r="BQ35" s="11">
        <v>11</v>
      </c>
      <c r="BS35" s="2" t="s">
        <v>112</v>
      </c>
      <c r="BT35" s="2" t="s">
        <v>89</v>
      </c>
      <c r="BU35" s="6">
        <v>1</v>
      </c>
      <c r="BW35" s="6">
        <v>1</v>
      </c>
      <c r="BX35" s="6"/>
      <c r="BY35" s="6">
        <v>3</v>
      </c>
      <c r="BZ35" s="6"/>
      <c r="CA35" s="6"/>
      <c r="CB35" s="6"/>
      <c r="CC35" s="6"/>
      <c r="CD35" s="6"/>
      <c r="CE35" s="6">
        <v>3</v>
      </c>
      <c r="CL35" s="2" t="s">
        <v>193</v>
      </c>
      <c r="CN35" s="6">
        <v>3</v>
      </c>
      <c r="CO35" s="9">
        <f t="shared" si="0"/>
        <v>47</v>
      </c>
    </row>
    <row r="36" spans="1:93" ht="56" x14ac:dyDescent="0.15">
      <c r="A36" s="6">
        <v>37</v>
      </c>
      <c r="B36" s="11">
        <v>2879818718</v>
      </c>
      <c r="C36" s="11">
        <v>46373150</v>
      </c>
      <c r="D36" s="12">
        <v>41571.703726851854</v>
      </c>
      <c r="E36" s="12">
        <v>41571.713553240741</v>
      </c>
      <c r="F36" s="11" t="s">
        <v>116</v>
      </c>
      <c r="H36" s="11">
        <v>1</v>
      </c>
      <c r="I36" s="11">
        <v>2</v>
      </c>
      <c r="J36" s="11">
        <v>1</v>
      </c>
      <c r="K36" s="6">
        <v>1</v>
      </c>
      <c r="L36" s="6">
        <v>4</v>
      </c>
      <c r="M36" s="6">
        <v>3</v>
      </c>
      <c r="N36" s="6">
        <v>1</v>
      </c>
      <c r="O36" s="6">
        <v>1</v>
      </c>
      <c r="P36" s="6">
        <v>3</v>
      </c>
      <c r="Q36" s="6">
        <v>4</v>
      </c>
      <c r="R36" s="6">
        <v>5</v>
      </c>
      <c r="S36" s="6">
        <v>3</v>
      </c>
      <c r="T36" s="6">
        <v>4</v>
      </c>
      <c r="U36" s="6">
        <v>4</v>
      </c>
      <c r="V36" s="6">
        <v>4</v>
      </c>
      <c r="X36" s="6">
        <v>5</v>
      </c>
      <c r="Y36" s="6">
        <v>3</v>
      </c>
      <c r="Z36" s="6">
        <v>3</v>
      </c>
      <c r="AA36" s="6">
        <v>5</v>
      </c>
      <c r="AB36" s="6">
        <v>5</v>
      </c>
      <c r="AC36" s="6">
        <v>3</v>
      </c>
      <c r="AD36" s="6">
        <v>1</v>
      </c>
      <c r="AE36" s="6">
        <v>1</v>
      </c>
      <c r="AF36" s="6">
        <v>3</v>
      </c>
      <c r="AG36" s="6">
        <v>1</v>
      </c>
      <c r="AH36" s="6">
        <v>1</v>
      </c>
      <c r="AI36" s="6">
        <v>2</v>
      </c>
      <c r="AK36" s="6">
        <v>1</v>
      </c>
      <c r="AM36" s="6">
        <v>3</v>
      </c>
      <c r="AN36" s="6">
        <v>4</v>
      </c>
      <c r="AO36" s="6">
        <v>5</v>
      </c>
      <c r="AQ36" s="6">
        <v>7</v>
      </c>
      <c r="AS36" s="5" t="s">
        <v>194</v>
      </c>
      <c r="AT36" s="6">
        <v>5</v>
      </c>
      <c r="AU36" s="6">
        <v>3</v>
      </c>
      <c r="AV36" s="6">
        <v>6</v>
      </c>
      <c r="AW36" s="6">
        <v>5</v>
      </c>
      <c r="AX36" s="6">
        <v>5</v>
      </c>
      <c r="AY36" s="6">
        <v>5</v>
      </c>
      <c r="BA36" s="6">
        <v>4</v>
      </c>
      <c r="BB36" s="2" t="s">
        <v>195</v>
      </c>
      <c r="BD36" s="6">
        <v>2</v>
      </c>
      <c r="BF36" s="2" t="s">
        <v>196</v>
      </c>
      <c r="BQ36" s="11">
        <v>11</v>
      </c>
      <c r="BS36" s="2" t="s">
        <v>115</v>
      </c>
      <c r="BT36" s="2" t="s">
        <v>89</v>
      </c>
      <c r="BU36" s="6">
        <v>2</v>
      </c>
      <c r="BW36" s="6"/>
      <c r="BX36" s="6">
        <v>2</v>
      </c>
      <c r="BY36" s="6"/>
      <c r="BZ36" s="6"/>
      <c r="CA36" s="6"/>
      <c r="CB36" s="6"/>
      <c r="CC36" s="6"/>
      <c r="CD36" s="6"/>
      <c r="CE36" s="6">
        <v>3</v>
      </c>
      <c r="CH36" s="6">
        <v>3</v>
      </c>
      <c r="CN36" s="6">
        <v>1</v>
      </c>
      <c r="CO36" s="9">
        <f t="shared" si="0"/>
        <v>47</v>
      </c>
    </row>
    <row r="37" spans="1:93" ht="14" x14ac:dyDescent="0.15">
      <c r="A37" s="6">
        <v>38</v>
      </c>
      <c r="B37" s="11">
        <v>2879809310</v>
      </c>
      <c r="C37" s="11">
        <v>46373150</v>
      </c>
      <c r="D37" s="12">
        <v>41571.700868055559</v>
      </c>
      <c r="E37" s="12">
        <v>41571.705578703702</v>
      </c>
      <c r="F37" s="11" t="s">
        <v>116</v>
      </c>
      <c r="H37" s="11">
        <v>1</v>
      </c>
      <c r="I37" s="11">
        <v>2</v>
      </c>
      <c r="J37" s="11">
        <v>1</v>
      </c>
      <c r="K37" s="6">
        <v>3</v>
      </c>
      <c r="L37" s="6">
        <v>2</v>
      </c>
      <c r="M37" s="6">
        <v>2</v>
      </c>
      <c r="N37" s="6">
        <v>3</v>
      </c>
      <c r="O37" s="6">
        <v>1</v>
      </c>
      <c r="P37" s="6">
        <v>3</v>
      </c>
      <c r="Q37" s="6">
        <v>4</v>
      </c>
      <c r="R37" s="6">
        <v>4</v>
      </c>
      <c r="S37" s="6">
        <v>3</v>
      </c>
      <c r="T37" s="6">
        <v>5</v>
      </c>
      <c r="U37" s="6">
        <v>4</v>
      </c>
      <c r="V37" s="6">
        <v>3</v>
      </c>
      <c r="X37" s="6">
        <v>4</v>
      </c>
      <c r="Y37" s="6">
        <v>4</v>
      </c>
      <c r="Z37" s="6">
        <v>4</v>
      </c>
      <c r="AA37" s="6">
        <v>4</v>
      </c>
      <c r="AB37" s="6">
        <v>4</v>
      </c>
      <c r="AC37" s="6">
        <v>4</v>
      </c>
      <c r="AD37" s="6">
        <v>1</v>
      </c>
      <c r="AE37" s="6">
        <v>1</v>
      </c>
      <c r="AF37" s="6">
        <v>4</v>
      </c>
      <c r="AG37" s="6">
        <v>1</v>
      </c>
      <c r="AH37" s="6">
        <v>3</v>
      </c>
      <c r="AI37" s="6">
        <v>3</v>
      </c>
      <c r="AK37" s="6">
        <v>1</v>
      </c>
      <c r="AL37" s="6">
        <v>2</v>
      </c>
      <c r="AM37" s="6">
        <v>3</v>
      </c>
      <c r="AO37" s="6">
        <v>5</v>
      </c>
      <c r="AP37" s="6">
        <v>6</v>
      </c>
      <c r="AQ37" s="6">
        <v>7</v>
      </c>
      <c r="AT37" s="6">
        <v>6</v>
      </c>
      <c r="AU37" s="6">
        <v>6</v>
      </c>
      <c r="AV37" s="6">
        <v>3</v>
      </c>
      <c r="AW37" s="6">
        <v>4</v>
      </c>
      <c r="AX37" s="6">
        <v>5</v>
      </c>
      <c r="AY37" s="6">
        <v>6</v>
      </c>
      <c r="BA37" s="6">
        <v>4</v>
      </c>
      <c r="BC37" s="6">
        <v>1</v>
      </c>
      <c r="BQ37" s="11">
        <v>11</v>
      </c>
      <c r="BS37" s="2" t="s">
        <v>112</v>
      </c>
      <c r="BT37" s="2" t="s">
        <v>89</v>
      </c>
      <c r="BU37" s="6">
        <v>1</v>
      </c>
      <c r="BW37" s="6"/>
      <c r="BX37" s="6"/>
      <c r="BY37" s="6"/>
      <c r="BZ37" s="6"/>
      <c r="CA37" s="6"/>
      <c r="CB37" s="6"/>
      <c r="CC37" s="6">
        <v>7</v>
      </c>
      <c r="CD37" s="6"/>
      <c r="CE37" s="6">
        <v>1</v>
      </c>
      <c r="CH37" s="6">
        <v>3</v>
      </c>
      <c r="CL37" s="2" t="s">
        <v>193</v>
      </c>
      <c r="CN37" s="6">
        <v>3</v>
      </c>
      <c r="CO37" s="9">
        <f t="shared" si="0"/>
        <v>46</v>
      </c>
    </row>
    <row r="38" spans="1:93" ht="56" x14ac:dyDescent="0.15">
      <c r="A38" s="6">
        <v>39</v>
      </c>
      <c r="B38" s="11">
        <v>2879741673</v>
      </c>
      <c r="C38" s="11">
        <v>46373150</v>
      </c>
      <c r="D38" s="12">
        <v>41571.68072916667</v>
      </c>
      <c r="E38" s="12">
        <v>41571.684282407405</v>
      </c>
      <c r="F38" s="11" t="s">
        <v>116</v>
      </c>
      <c r="H38" s="11">
        <v>1</v>
      </c>
      <c r="I38" s="11">
        <v>2</v>
      </c>
      <c r="J38" s="11">
        <v>1</v>
      </c>
      <c r="K38" s="6"/>
      <c r="L38" s="6">
        <v>4</v>
      </c>
      <c r="M38" s="6">
        <v>2</v>
      </c>
      <c r="N38" s="6">
        <v>3</v>
      </c>
      <c r="O38" s="6">
        <v>1</v>
      </c>
      <c r="P38" s="6">
        <v>4</v>
      </c>
      <c r="Q38" s="6">
        <v>1</v>
      </c>
      <c r="R38" s="6">
        <v>2</v>
      </c>
      <c r="S38" s="6">
        <v>3</v>
      </c>
      <c r="T38" s="6">
        <v>5</v>
      </c>
      <c r="U38" s="6">
        <v>4</v>
      </c>
      <c r="V38" s="6">
        <v>5</v>
      </c>
      <c r="X38" s="6">
        <v>5</v>
      </c>
      <c r="Y38" s="6">
        <v>3</v>
      </c>
      <c r="Z38" s="6">
        <v>4</v>
      </c>
      <c r="AA38" s="6">
        <v>4</v>
      </c>
      <c r="AB38" s="6">
        <v>5</v>
      </c>
      <c r="AC38" s="6">
        <v>2</v>
      </c>
      <c r="AD38" s="6">
        <v>3</v>
      </c>
      <c r="AE38" s="6">
        <v>4</v>
      </c>
      <c r="AF38" s="6">
        <v>3</v>
      </c>
      <c r="AG38" s="6">
        <v>1</v>
      </c>
      <c r="AH38" s="6">
        <v>2</v>
      </c>
      <c r="AI38" s="6">
        <v>1</v>
      </c>
      <c r="AK38" s="6">
        <v>1</v>
      </c>
      <c r="AL38" s="6">
        <v>2</v>
      </c>
      <c r="AM38" s="6">
        <v>3</v>
      </c>
      <c r="AO38" s="6">
        <v>5</v>
      </c>
      <c r="AQ38" s="6">
        <v>7</v>
      </c>
      <c r="AS38" s="5" t="s">
        <v>197</v>
      </c>
      <c r="AT38" s="6">
        <v>5</v>
      </c>
      <c r="AU38" s="6">
        <v>5</v>
      </c>
      <c r="AV38" s="6">
        <v>5</v>
      </c>
      <c r="AW38" s="6">
        <v>5</v>
      </c>
      <c r="AX38" s="6">
        <v>5</v>
      </c>
      <c r="AY38" s="6">
        <v>6</v>
      </c>
      <c r="BA38" s="6">
        <v>5</v>
      </c>
      <c r="BB38" s="2" t="s">
        <v>198</v>
      </c>
      <c r="BD38" s="6">
        <v>2</v>
      </c>
      <c r="BG38" s="11">
        <v>1</v>
      </c>
      <c r="BP38" s="11">
        <v>10</v>
      </c>
      <c r="BQ38" s="11">
        <v>11</v>
      </c>
      <c r="BS38" s="2" t="s">
        <v>112</v>
      </c>
      <c r="BT38" s="2" t="s">
        <v>89</v>
      </c>
      <c r="BU38" s="6">
        <v>2</v>
      </c>
      <c r="BW38" s="6">
        <v>1</v>
      </c>
      <c r="BX38" s="6"/>
      <c r="BY38" s="6"/>
      <c r="BZ38" s="6"/>
      <c r="CA38" s="6"/>
      <c r="CB38" s="6"/>
      <c r="CC38" s="6"/>
      <c r="CD38" s="6"/>
      <c r="CE38" s="6">
        <v>4</v>
      </c>
      <c r="CL38" s="2" t="s">
        <v>97</v>
      </c>
      <c r="CN38" s="6">
        <v>3</v>
      </c>
      <c r="CO38" s="9">
        <f t="shared" si="0"/>
        <v>47</v>
      </c>
    </row>
    <row r="39" spans="1:93" ht="14" x14ac:dyDescent="0.15">
      <c r="A39" s="6">
        <v>40</v>
      </c>
      <c r="B39" s="11">
        <v>2879623953</v>
      </c>
      <c r="C39" s="11">
        <v>46373150</v>
      </c>
      <c r="D39" s="12">
        <v>41571.648229166669</v>
      </c>
      <c r="E39" s="12">
        <v>41571.650601851848</v>
      </c>
      <c r="F39" s="11" t="s">
        <v>116</v>
      </c>
      <c r="H39" s="11">
        <v>1</v>
      </c>
      <c r="I39" s="11">
        <v>2</v>
      </c>
      <c r="J39" s="11">
        <v>1</v>
      </c>
      <c r="K39" s="6">
        <v>5</v>
      </c>
      <c r="L39" s="6">
        <v>3</v>
      </c>
      <c r="M39" s="6">
        <v>4</v>
      </c>
      <c r="N39" s="6">
        <v>4</v>
      </c>
      <c r="O39" s="6">
        <v>1</v>
      </c>
      <c r="P39" s="6">
        <v>1</v>
      </c>
      <c r="Q39" s="6">
        <v>4</v>
      </c>
      <c r="R39" s="6">
        <v>3</v>
      </c>
      <c r="S39" s="6">
        <v>3</v>
      </c>
      <c r="T39" s="6">
        <v>4</v>
      </c>
      <c r="U39" s="6">
        <v>3</v>
      </c>
      <c r="V39" s="6">
        <v>3</v>
      </c>
      <c r="X39" s="6">
        <v>1</v>
      </c>
      <c r="Y39" s="6">
        <v>3</v>
      </c>
      <c r="Z39" s="6">
        <v>3</v>
      </c>
      <c r="AA39" s="6">
        <v>3</v>
      </c>
      <c r="AB39" s="6">
        <v>3</v>
      </c>
      <c r="AC39" s="6">
        <v>3</v>
      </c>
      <c r="AD39" s="6">
        <v>2</v>
      </c>
      <c r="AE39" s="6">
        <v>3</v>
      </c>
      <c r="AF39" s="6">
        <v>3</v>
      </c>
      <c r="AG39" s="6">
        <v>2</v>
      </c>
      <c r="AH39" s="6">
        <v>3</v>
      </c>
      <c r="AI39" s="6">
        <v>3</v>
      </c>
      <c r="AK39" s="6">
        <v>1</v>
      </c>
      <c r="AM39" s="6">
        <v>3</v>
      </c>
      <c r="AT39" s="6">
        <v>5</v>
      </c>
      <c r="AU39" s="6">
        <v>5</v>
      </c>
      <c r="AV39" s="6">
        <v>5</v>
      </c>
      <c r="AW39" s="6">
        <v>5</v>
      </c>
      <c r="AX39" s="6">
        <v>5</v>
      </c>
      <c r="AY39" s="6">
        <v>5</v>
      </c>
      <c r="BA39" s="6">
        <v>4</v>
      </c>
      <c r="BC39" s="6">
        <v>1</v>
      </c>
      <c r="BQ39" s="11">
        <v>11</v>
      </c>
      <c r="BS39" s="2" t="s">
        <v>112</v>
      </c>
      <c r="BT39" s="2" t="s">
        <v>89</v>
      </c>
      <c r="BU39" s="6">
        <v>1</v>
      </c>
      <c r="BW39" s="6"/>
      <c r="BX39" s="6"/>
      <c r="BY39" s="6"/>
      <c r="BZ39" s="6"/>
      <c r="CA39" s="6">
        <v>5</v>
      </c>
      <c r="CB39" s="6"/>
      <c r="CC39" s="6"/>
      <c r="CD39" s="6"/>
      <c r="CE39" s="6">
        <v>2</v>
      </c>
      <c r="CH39" s="6">
        <v>3</v>
      </c>
      <c r="CN39" s="6">
        <v>4</v>
      </c>
      <c r="CO39" s="9">
        <f t="shared" si="0"/>
        <v>41</v>
      </c>
    </row>
    <row r="40" spans="1:93" ht="84" x14ac:dyDescent="0.15">
      <c r="A40" s="6">
        <v>41</v>
      </c>
      <c r="B40" s="11">
        <v>2879620605</v>
      </c>
      <c r="C40" s="11">
        <v>46373150</v>
      </c>
      <c r="D40" s="12">
        <v>41571.645624999997</v>
      </c>
      <c r="E40" s="12">
        <v>41571.652372685188</v>
      </c>
      <c r="F40" s="11" t="s">
        <v>116</v>
      </c>
      <c r="H40" s="11">
        <v>1</v>
      </c>
      <c r="I40" s="11">
        <v>2</v>
      </c>
      <c r="J40" s="11">
        <v>1</v>
      </c>
      <c r="K40" s="6">
        <v>1</v>
      </c>
      <c r="L40" s="6">
        <v>5</v>
      </c>
      <c r="M40" s="6">
        <v>4</v>
      </c>
      <c r="N40" s="6">
        <v>3</v>
      </c>
      <c r="O40" s="6">
        <v>5</v>
      </c>
      <c r="P40" s="6">
        <v>2</v>
      </c>
      <c r="Q40" s="6">
        <v>4</v>
      </c>
      <c r="R40" s="6">
        <v>4</v>
      </c>
      <c r="S40" s="6">
        <v>4</v>
      </c>
      <c r="T40" s="6">
        <v>5</v>
      </c>
      <c r="U40" s="6">
        <v>4</v>
      </c>
      <c r="V40" s="6">
        <v>5</v>
      </c>
      <c r="W40" s="2" t="s">
        <v>199</v>
      </c>
      <c r="X40" s="6">
        <v>5</v>
      </c>
      <c r="Y40" s="6">
        <v>1</v>
      </c>
      <c r="Z40" s="6">
        <v>1</v>
      </c>
      <c r="AA40" s="6">
        <v>4</v>
      </c>
      <c r="AB40" s="6">
        <v>2</v>
      </c>
      <c r="AC40" s="6">
        <v>5</v>
      </c>
      <c r="AD40" s="6">
        <v>1</v>
      </c>
      <c r="AE40" s="6">
        <v>2</v>
      </c>
      <c r="AF40" s="6">
        <v>2</v>
      </c>
      <c r="AG40" s="6">
        <v>1</v>
      </c>
      <c r="AH40" s="6">
        <v>1</v>
      </c>
      <c r="AI40" s="6">
        <v>1</v>
      </c>
      <c r="AK40" s="6">
        <v>1</v>
      </c>
      <c r="AM40" s="6">
        <v>3</v>
      </c>
      <c r="AN40" s="6">
        <v>4</v>
      </c>
      <c r="AO40" s="6">
        <v>5</v>
      </c>
      <c r="AT40" s="6">
        <v>5</v>
      </c>
      <c r="AU40" s="6">
        <v>6</v>
      </c>
      <c r="AV40" s="6">
        <v>4</v>
      </c>
      <c r="AW40" s="6">
        <v>5</v>
      </c>
      <c r="AX40" s="6">
        <v>4</v>
      </c>
      <c r="AY40" s="6">
        <v>5</v>
      </c>
      <c r="BA40" s="6">
        <v>4</v>
      </c>
      <c r="BC40" s="6">
        <v>1</v>
      </c>
      <c r="BD40" s="6">
        <v>2</v>
      </c>
      <c r="BF40" s="2" t="s">
        <v>200</v>
      </c>
      <c r="BI40" s="11">
        <v>3</v>
      </c>
      <c r="BQ40" s="11">
        <v>11</v>
      </c>
      <c r="BS40" s="2" t="s">
        <v>201</v>
      </c>
      <c r="BT40" s="2" t="s">
        <v>89</v>
      </c>
      <c r="BU40" s="6">
        <v>1</v>
      </c>
      <c r="BW40" s="6">
        <v>1</v>
      </c>
      <c r="BX40" s="6">
        <v>2</v>
      </c>
      <c r="BY40" s="6">
        <v>3</v>
      </c>
      <c r="BZ40" s="6"/>
      <c r="CA40" s="6"/>
      <c r="CB40" s="6"/>
      <c r="CC40" s="6"/>
      <c r="CD40" s="6"/>
      <c r="CE40" s="6">
        <v>4</v>
      </c>
      <c r="CH40" s="6">
        <v>3</v>
      </c>
      <c r="CM40" s="2" t="s">
        <v>202</v>
      </c>
      <c r="CN40" s="6">
        <v>2</v>
      </c>
      <c r="CO40" s="9">
        <f t="shared" si="0"/>
        <v>50</v>
      </c>
    </row>
    <row r="41" spans="1:93" ht="14" x14ac:dyDescent="0.15">
      <c r="A41" s="6">
        <v>42</v>
      </c>
      <c r="B41" s="11">
        <v>2879578325</v>
      </c>
      <c r="C41" s="11">
        <v>46373150</v>
      </c>
      <c r="D41" s="12">
        <v>41571.623935185184</v>
      </c>
      <c r="E41" s="12">
        <v>41571.741747685184</v>
      </c>
      <c r="F41" s="11" t="s">
        <v>116</v>
      </c>
      <c r="H41" s="11">
        <v>1</v>
      </c>
      <c r="I41" s="11">
        <v>2</v>
      </c>
      <c r="J41" s="11">
        <v>1</v>
      </c>
      <c r="K41" s="6">
        <v>5</v>
      </c>
      <c r="L41" s="6">
        <v>5</v>
      </c>
      <c r="M41" s="6">
        <v>4</v>
      </c>
      <c r="N41" s="6">
        <v>1</v>
      </c>
      <c r="O41" s="6">
        <v>1</v>
      </c>
      <c r="P41" s="6">
        <v>1</v>
      </c>
      <c r="Q41" s="6">
        <v>5</v>
      </c>
      <c r="R41" s="6">
        <v>5</v>
      </c>
      <c r="S41" s="6">
        <v>2</v>
      </c>
      <c r="T41" s="6">
        <v>5</v>
      </c>
      <c r="U41" s="6">
        <v>1</v>
      </c>
      <c r="V41" s="6">
        <v>5</v>
      </c>
      <c r="X41" s="6">
        <v>1</v>
      </c>
      <c r="Y41" s="6">
        <v>1</v>
      </c>
      <c r="Z41" s="6">
        <v>1</v>
      </c>
      <c r="AA41" s="6">
        <v>5</v>
      </c>
      <c r="AB41" s="6">
        <v>5</v>
      </c>
      <c r="AC41" s="6">
        <v>5</v>
      </c>
      <c r="AD41" s="6">
        <v>1</v>
      </c>
      <c r="AE41" s="6">
        <v>2</v>
      </c>
      <c r="AF41" s="6">
        <v>4</v>
      </c>
      <c r="AG41" s="6">
        <v>1</v>
      </c>
      <c r="AH41" s="6">
        <v>5</v>
      </c>
      <c r="AI41" s="6">
        <v>2</v>
      </c>
      <c r="AM41" s="6">
        <v>3</v>
      </c>
      <c r="AT41" s="6">
        <v>5</v>
      </c>
      <c r="AU41" s="6">
        <v>6</v>
      </c>
      <c r="AV41" s="6">
        <v>1</v>
      </c>
      <c r="AW41" s="6">
        <v>5</v>
      </c>
      <c r="AX41" s="6">
        <v>3</v>
      </c>
      <c r="AY41" s="6">
        <v>6</v>
      </c>
      <c r="BA41" s="6">
        <v>5</v>
      </c>
      <c r="BD41" s="6">
        <v>2</v>
      </c>
      <c r="BJ41" s="11">
        <v>4</v>
      </c>
      <c r="BQ41" s="11">
        <v>11</v>
      </c>
      <c r="BS41" s="2" t="s">
        <v>112</v>
      </c>
      <c r="BT41" s="2" t="s">
        <v>89</v>
      </c>
      <c r="BU41" s="6">
        <v>1</v>
      </c>
      <c r="BW41" s="6"/>
      <c r="BX41" s="6"/>
      <c r="BY41" s="6"/>
      <c r="BZ41" s="6"/>
      <c r="CA41" s="6"/>
      <c r="CB41" s="6"/>
      <c r="CC41" s="6">
        <v>7</v>
      </c>
      <c r="CD41" s="6"/>
      <c r="CE41" s="6">
        <v>1</v>
      </c>
      <c r="CH41" s="6">
        <v>3</v>
      </c>
      <c r="CI41" s="6">
        <v>4</v>
      </c>
      <c r="CN41" s="6">
        <v>3</v>
      </c>
      <c r="CO41" s="9">
        <f t="shared" si="0"/>
        <v>42</v>
      </c>
    </row>
    <row r="42" spans="1:93" ht="42" x14ac:dyDescent="0.15">
      <c r="A42" s="6">
        <v>43</v>
      </c>
      <c r="B42" s="11">
        <v>2879276736</v>
      </c>
      <c r="C42" s="11">
        <v>46373150</v>
      </c>
      <c r="D42" s="12">
        <v>41571.548564814817</v>
      </c>
      <c r="E42" s="12">
        <v>41571.554988425924</v>
      </c>
      <c r="F42" s="11" t="s">
        <v>203</v>
      </c>
      <c r="H42" s="11">
        <v>1</v>
      </c>
      <c r="I42" s="11">
        <v>2</v>
      </c>
      <c r="J42" s="11">
        <v>1</v>
      </c>
      <c r="K42" s="6">
        <v>2</v>
      </c>
      <c r="L42" s="6">
        <v>2</v>
      </c>
      <c r="M42" s="6">
        <v>1</v>
      </c>
      <c r="N42" s="6">
        <v>3</v>
      </c>
      <c r="O42" s="6">
        <v>3</v>
      </c>
      <c r="P42" s="6">
        <v>3</v>
      </c>
      <c r="Q42" s="6">
        <v>2</v>
      </c>
      <c r="R42" s="6">
        <v>2</v>
      </c>
      <c r="S42" s="6">
        <v>3</v>
      </c>
      <c r="T42" s="6">
        <v>4</v>
      </c>
      <c r="U42" s="6">
        <v>2</v>
      </c>
      <c r="V42" s="6">
        <v>5</v>
      </c>
      <c r="W42" s="2" t="s">
        <v>204</v>
      </c>
      <c r="X42" s="6">
        <v>4</v>
      </c>
      <c r="Y42" s="6">
        <v>4</v>
      </c>
      <c r="Z42" s="6">
        <v>5</v>
      </c>
      <c r="AA42" s="6">
        <v>3</v>
      </c>
      <c r="AB42" s="6">
        <v>3</v>
      </c>
      <c r="AC42" s="6">
        <v>4</v>
      </c>
      <c r="AD42" s="6">
        <v>2</v>
      </c>
      <c r="AE42" s="6">
        <v>4</v>
      </c>
      <c r="AF42" s="6">
        <v>2</v>
      </c>
      <c r="AG42" s="6">
        <v>2</v>
      </c>
      <c r="AH42" s="6">
        <v>4</v>
      </c>
      <c r="AI42" s="6">
        <v>2</v>
      </c>
      <c r="AJ42" s="13" t="s">
        <v>204</v>
      </c>
      <c r="AK42" s="6">
        <v>1</v>
      </c>
      <c r="AL42" s="6">
        <v>2</v>
      </c>
      <c r="AM42" s="6">
        <v>3</v>
      </c>
      <c r="AN42" s="6">
        <v>4</v>
      </c>
      <c r="AO42" s="6">
        <v>5</v>
      </c>
      <c r="AP42" s="6">
        <v>6</v>
      </c>
      <c r="AQ42" s="6">
        <v>7</v>
      </c>
      <c r="AS42" s="5" t="s">
        <v>205</v>
      </c>
      <c r="AT42" s="6">
        <v>6</v>
      </c>
      <c r="AU42" s="6">
        <v>5</v>
      </c>
      <c r="AV42" s="6">
        <v>5</v>
      </c>
      <c r="AW42" s="6">
        <v>5</v>
      </c>
      <c r="AX42" s="6">
        <v>6</v>
      </c>
      <c r="AY42" s="6">
        <v>6</v>
      </c>
      <c r="BA42" s="6">
        <v>5</v>
      </c>
      <c r="BB42" s="2" t="s">
        <v>206</v>
      </c>
      <c r="BD42" s="6">
        <v>2</v>
      </c>
      <c r="BF42" s="2" t="s">
        <v>207</v>
      </c>
      <c r="BP42" s="11">
        <v>10</v>
      </c>
      <c r="BS42" s="2" t="s">
        <v>152</v>
      </c>
      <c r="BT42" s="2" t="s">
        <v>89</v>
      </c>
      <c r="BU42" s="6">
        <v>1</v>
      </c>
      <c r="BW42" s="6">
        <v>1</v>
      </c>
      <c r="BX42" s="6"/>
      <c r="BY42" s="6"/>
      <c r="BZ42" s="6"/>
      <c r="CA42" s="6"/>
      <c r="CB42" s="6"/>
      <c r="CC42" s="6"/>
      <c r="CD42" s="6"/>
      <c r="CE42" s="6">
        <v>4</v>
      </c>
      <c r="CF42" s="6">
        <v>1</v>
      </c>
      <c r="CN42" s="6">
        <v>3</v>
      </c>
      <c r="CO42" s="9">
        <f t="shared" si="0"/>
        <v>51</v>
      </c>
    </row>
    <row r="43" spans="1:93" ht="42" x14ac:dyDescent="0.15">
      <c r="A43" s="6">
        <v>44</v>
      </c>
      <c r="B43" s="11">
        <v>2879066819</v>
      </c>
      <c r="C43" s="11">
        <v>46373150</v>
      </c>
      <c r="D43" s="12">
        <v>41571.460092592592</v>
      </c>
      <c r="E43" s="12">
        <v>41571.708680555559</v>
      </c>
      <c r="F43" s="11" t="s">
        <v>208</v>
      </c>
      <c r="H43" s="11">
        <v>1</v>
      </c>
      <c r="I43" s="11">
        <v>2</v>
      </c>
      <c r="J43" s="11">
        <v>1</v>
      </c>
      <c r="K43" s="6">
        <v>1</v>
      </c>
      <c r="L43" s="6">
        <v>3</v>
      </c>
      <c r="M43" s="6">
        <v>2</v>
      </c>
      <c r="N43" s="6">
        <v>5</v>
      </c>
      <c r="O43" s="6">
        <v>2</v>
      </c>
      <c r="P43" s="6">
        <v>3</v>
      </c>
      <c r="Q43" s="6">
        <v>4</v>
      </c>
      <c r="R43" s="6">
        <v>4</v>
      </c>
      <c r="S43" s="6">
        <v>3</v>
      </c>
      <c r="T43" s="6">
        <v>5</v>
      </c>
      <c r="U43" s="6">
        <v>5</v>
      </c>
      <c r="V43" s="6">
        <v>4</v>
      </c>
      <c r="X43" s="6">
        <v>5</v>
      </c>
      <c r="Y43" s="6">
        <v>3</v>
      </c>
      <c r="Z43" s="6">
        <v>3</v>
      </c>
      <c r="AA43" s="6">
        <v>3</v>
      </c>
      <c r="AB43" s="6">
        <v>3</v>
      </c>
      <c r="AC43" s="6">
        <v>2</v>
      </c>
      <c r="AD43" s="6">
        <v>1</v>
      </c>
      <c r="AE43" s="6">
        <v>2</v>
      </c>
      <c r="AF43" s="6">
        <v>3</v>
      </c>
      <c r="AG43" s="6">
        <v>1</v>
      </c>
      <c r="AH43" s="6">
        <v>2</v>
      </c>
      <c r="AI43" s="6">
        <v>2</v>
      </c>
      <c r="AK43" s="6">
        <v>1</v>
      </c>
      <c r="AM43" s="6">
        <v>3</v>
      </c>
      <c r="AO43" s="6">
        <v>5</v>
      </c>
      <c r="AP43" s="6">
        <v>6</v>
      </c>
      <c r="AS43" s="5" t="s">
        <v>209</v>
      </c>
      <c r="AT43" s="6">
        <v>5</v>
      </c>
      <c r="AU43" s="6">
        <v>4</v>
      </c>
      <c r="AV43" s="6">
        <v>5</v>
      </c>
      <c r="AW43" s="6">
        <v>5</v>
      </c>
      <c r="AX43" s="6">
        <v>4</v>
      </c>
      <c r="AY43" s="6">
        <v>6</v>
      </c>
      <c r="BA43" s="6">
        <v>4</v>
      </c>
      <c r="BD43" s="6">
        <v>2</v>
      </c>
      <c r="BO43" s="11">
        <v>9</v>
      </c>
      <c r="BS43" s="2" t="s">
        <v>112</v>
      </c>
      <c r="BT43" s="2" t="s">
        <v>89</v>
      </c>
      <c r="BU43" s="6">
        <v>1</v>
      </c>
      <c r="BW43" s="6">
        <v>1</v>
      </c>
      <c r="BX43" s="6">
        <v>2</v>
      </c>
      <c r="BY43" s="6">
        <v>3</v>
      </c>
      <c r="BZ43" s="6"/>
      <c r="CA43" s="6"/>
      <c r="CB43" s="6"/>
      <c r="CC43" s="6"/>
      <c r="CD43" s="6"/>
      <c r="CE43" s="6">
        <v>3</v>
      </c>
      <c r="CH43" s="6">
        <v>3</v>
      </c>
      <c r="CN43" s="6">
        <v>2</v>
      </c>
      <c r="CO43" s="9">
        <f t="shared" si="0"/>
        <v>46</v>
      </c>
    </row>
    <row r="44" spans="1:93" ht="42" x14ac:dyDescent="0.15">
      <c r="A44" s="6">
        <v>45</v>
      </c>
      <c r="B44" s="11">
        <v>2878723454</v>
      </c>
      <c r="C44" s="11">
        <v>46373150</v>
      </c>
      <c r="D44" s="12">
        <v>41571.186574074076</v>
      </c>
      <c r="E44" s="12">
        <v>41571.190289351849</v>
      </c>
      <c r="F44" s="11" t="s">
        <v>208</v>
      </c>
      <c r="H44" s="11">
        <v>1</v>
      </c>
      <c r="I44" s="11">
        <v>2</v>
      </c>
      <c r="J44" s="11">
        <v>1</v>
      </c>
      <c r="K44" s="6">
        <v>1</v>
      </c>
      <c r="L44" s="6">
        <v>2</v>
      </c>
      <c r="M44" s="6">
        <v>1</v>
      </c>
      <c r="N44" s="6">
        <v>2</v>
      </c>
      <c r="O44" s="6">
        <v>2</v>
      </c>
      <c r="P44" s="6">
        <v>2</v>
      </c>
      <c r="Q44" s="6">
        <v>3</v>
      </c>
      <c r="R44" s="6">
        <v>2</v>
      </c>
      <c r="S44" s="6">
        <v>2</v>
      </c>
      <c r="T44" s="6">
        <v>5</v>
      </c>
      <c r="U44" s="6">
        <v>4</v>
      </c>
      <c r="V44" s="6">
        <v>3</v>
      </c>
      <c r="X44" s="6">
        <v>5</v>
      </c>
      <c r="Y44" s="6">
        <v>4</v>
      </c>
      <c r="Z44" s="6">
        <v>4</v>
      </c>
      <c r="AA44" s="6">
        <v>4</v>
      </c>
      <c r="AB44" s="6">
        <v>4</v>
      </c>
      <c r="AC44" s="6">
        <v>4</v>
      </c>
      <c r="AD44" s="6">
        <v>3</v>
      </c>
      <c r="AE44" s="6">
        <v>4</v>
      </c>
      <c r="AF44" s="6">
        <v>4</v>
      </c>
      <c r="AG44" s="6">
        <v>2</v>
      </c>
      <c r="AH44" s="6">
        <v>3</v>
      </c>
      <c r="AI44" s="6">
        <v>3</v>
      </c>
      <c r="AK44" s="6">
        <v>1</v>
      </c>
      <c r="AM44" s="6">
        <v>3</v>
      </c>
      <c r="AO44" s="6">
        <v>5</v>
      </c>
      <c r="AQ44" s="6">
        <v>7</v>
      </c>
      <c r="AS44" s="5" t="s">
        <v>210</v>
      </c>
      <c r="AT44" s="6">
        <v>5</v>
      </c>
      <c r="AU44" s="6">
        <v>4</v>
      </c>
      <c r="AV44" s="6">
        <v>6</v>
      </c>
      <c r="AW44" s="6">
        <v>5</v>
      </c>
      <c r="AX44" s="6">
        <v>5</v>
      </c>
      <c r="AY44" s="6">
        <v>2</v>
      </c>
      <c r="BA44" s="6">
        <v>4</v>
      </c>
      <c r="BB44" s="2" t="s">
        <v>211</v>
      </c>
      <c r="BD44" s="6">
        <v>2</v>
      </c>
      <c r="BM44" s="11">
        <v>7</v>
      </c>
      <c r="BS44" s="2" t="s">
        <v>88</v>
      </c>
      <c r="BT44" s="2" t="s">
        <v>89</v>
      </c>
      <c r="BU44" s="6">
        <v>1</v>
      </c>
      <c r="BW44" s="6"/>
      <c r="BX44" s="6"/>
      <c r="BY44" s="6"/>
      <c r="BZ44" s="6">
        <v>4</v>
      </c>
      <c r="CA44" s="6"/>
      <c r="CB44" s="6"/>
      <c r="CC44" s="6"/>
      <c r="CD44" s="6"/>
      <c r="CE44" s="6">
        <v>4</v>
      </c>
      <c r="CF44" s="6">
        <v>1</v>
      </c>
      <c r="CN44" s="6">
        <v>2</v>
      </c>
      <c r="CO44" s="9">
        <f t="shared" si="0"/>
        <v>45</v>
      </c>
    </row>
    <row r="45" spans="1:93" ht="28" x14ac:dyDescent="0.15">
      <c r="A45" s="6">
        <v>46</v>
      </c>
      <c r="B45" s="11">
        <v>2878707166</v>
      </c>
      <c r="C45" s="11">
        <v>46373150</v>
      </c>
      <c r="D45" s="12">
        <v>41571.171759259261</v>
      </c>
      <c r="E45" s="12">
        <v>41571.176782407405</v>
      </c>
      <c r="F45" s="11" t="s">
        <v>116</v>
      </c>
      <c r="H45" s="11">
        <v>1</v>
      </c>
      <c r="I45" s="11">
        <v>2</v>
      </c>
      <c r="J45" s="11">
        <v>1</v>
      </c>
      <c r="K45" s="6">
        <v>2</v>
      </c>
      <c r="L45" s="6">
        <v>5</v>
      </c>
      <c r="M45" s="6">
        <v>5</v>
      </c>
      <c r="N45" s="6">
        <v>5</v>
      </c>
      <c r="O45" s="6">
        <v>5</v>
      </c>
      <c r="P45" s="6">
        <v>3</v>
      </c>
      <c r="Q45" s="6">
        <v>5</v>
      </c>
      <c r="R45" s="6">
        <v>5</v>
      </c>
      <c r="S45" s="6">
        <v>4</v>
      </c>
      <c r="T45" s="6">
        <v>5</v>
      </c>
      <c r="U45" s="6">
        <v>5</v>
      </c>
      <c r="V45" s="6">
        <v>5</v>
      </c>
      <c r="W45" s="2" t="s">
        <v>212</v>
      </c>
      <c r="X45" s="6">
        <v>5</v>
      </c>
      <c r="Y45" s="6">
        <v>1</v>
      </c>
      <c r="Z45" s="6">
        <v>1</v>
      </c>
      <c r="AA45" s="6">
        <v>1</v>
      </c>
      <c r="AB45" s="6">
        <v>4</v>
      </c>
      <c r="AC45" s="6">
        <v>3</v>
      </c>
      <c r="AD45" s="6">
        <v>1</v>
      </c>
      <c r="AE45" s="6">
        <v>2</v>
      </c>
      <c r="AF45" s="6">
        <v>3</v>
      </c>
      <c r="AG45" s="6">
        <v>1</v>
      </c>
      <c r="AH45" s="6">
        <v>1</v>
      </c>
      <c r="AI45" s="6">
        <v>2</v>
      </c>
      <c r="AK45" s="6">
        <v>1</v>
      </c>
      <c r="AM45" s="6">
        <v>3</v>
      </c>
      <c r="AO45" s="6">
        <v>5</v>
      </c>
      <c r="AP45" s="6">
        <v>6</v>
      </c>
      <c r="AS45" s="5" t="s">
        <v>213</v>
      </c>
      <c r="AT45" s="6">
        <v>6</v>
      </c>
      <c r="AU45" s="6">
        <v>5</v>
      </c>
      <c r="AV45" s="6">
        <v>6</v>
      </c>
      <c r="AW45" s="6">
        <v>6</v>
      </c>
      <c r="AX45" s="6">
        <v>6</v>
      </c>
      <c r="AY45" s="6">
        <v>6</v>
      </c>
      <c r="BA45" s="6">
        <v>5</v>
      </c>
      <c r="BB45" s="2" t="s">
        <v>214</v>
      </c>
      <c r="BD45" s="6">
        <v>2</v>
      </c>
      <c r="BF45" s="2" t="s">
        <v>215</v>
      </c>
      <c r="BM45" s="11">
        <v>7</v>
      </c>
      <c r="BS45" s="2" t="s">
        <v>216</v>
      </c>
      <c r="BT45" s="2" t="s">
        <v>89</v>
      </c>
      <c r="BU45" s="6">
        <v>1</v>
      </c>
      <c r="BW45" s="6"/>
      <c r="BX45" s="6"/>
      <c r="BY45" s="6"/>
      <c r="BZ45" s="6"/>
      <c r="CA45" s="6">
        <v>5</v>
      </c>
      <c r="CB45" s="6"/>
      <c r="CC45" s="6"/>
      <c r="CD45" s="6"/>
      <c r="CE45" s="6">
        <v>2</v>
      </c>
      <c r="CF45" s="6">
        <v>1</v>
      </c>
      <c r="CM45" s="2" t="s">
        <v>217</v>
      </c>
      <c r="CN45" s="6">
        <v>3</v>
      </c>
      <c r="CO45" s="9">
        <f t="shared" si="0"/>
        <v>48</v>
      </c>
    </row>
    <row r="46" spans="1:93" ht="84" x14ac:dyDescent="0.15">
      <c r="A46" s="6">
        <v>47</v>
      </c>
      <c r="B46" s="11">
        <v>2878682551</v>
      </c>
      <c r="C46" s="11">
        <v>46373150</v>
      </c>
      <c r="D46" s="12">
        <v>41571.150648148148</v>
      </c>
      <c r="E46" s="12">
        <v>41571.164525462962</v>
      </c>
      <c r="F46" s="11" t="s">
        <v>160</v>
      </c>
      <c r="H46" s="11">
        <v>1</v>
      </c>
      <c r="I46" s="11">
        <v>2</v>
      </c>
      <c r="J46" s="11">
        <v>1</v>
      </c>
      <c r="K46" s="6">
        <v>5</v>
      </c>
      <c r="L46" s="6">
        <v>5</v>
      </c>
      <c r="M46" s="6">
        <v>2</v>
      </c>
      <c r="N46" s="6">
        <v>2</v>
      </c>
      <c r="O46" s="6">
        <v>1</v>
      </c>
      <c r="P46" s="6">
        <v>4</v>
      </c>
      <c r="Q46" s="6">
        <v>5</v>
      </c>
      <c r="R46" s="6">
        <v>5</v>
      </c>
      <c r="S46" s="6">
        <v>2</v>
      </c>
      <c r="T46" s="6">
        <v>5</v>
      </c>
      <c r="U46" s="6">
        <v>4</v>
      </c>
      <c r="V46" s="6">
        <v>4</v>
      </c>
      <c r="X46" s="6">
        <v>1</v>
      </c>
      <c r="Y46" s="6">
        <v>1</v>
      </c>
      <c r="Z46" s="6">
        <v>4</v>
      </c>
      <c r="AA46" s="6">
        <v>5</v>
      </c>
      <c r="AB46" s="6">
        <v>5</v>
      </c>
      <c r="AC46" s="6">
        <v>1</v>
      </c>
      <c r="AD46" s="6">
        <v>1</v>
      </c>
      <c r="AE46" s="6">
        <v>1</v>
      </c>
      <c r="AF46" s="6">
        <v>2</v>
      </c>
      <c r="AG46" s="6">
        <v>1</v>
      </c>
      <c r="AH46" s="6">
        <v>1</v>
      </c>
      <c r="AI46" s="6">
        <v>1</v>
      </c>
      <c r="AK46" s="6">
        <v>1</v>
      </c>
      <c r="AM46" s="6">
        <v>3</v>
      </c>
      <c r="AN46" s="6">
        <v>4</v>
      </c>
      <c r="AO46" s="6">
        <v>5</v>
      </c>
      <c r="AP46" s="6">
        <v>6</v>
      </c>
      <c r="AQ46" s="6">
        <v>7</v>
      </c>
      <c r="AS46" s="5" t="s">
        <v>218</v>
      </c>
      <c r="AT46" s="6">
        <v>5</v>
      </c>
      <c r="AU46" s="6">
        <v>6</v>
      </c>
      <c r="AV46" s="6">
        <v>3</v>
      </c>
      <c r="AW46" s="6">
        <v>5</v>
      </c>
      <c r="AX46" s="6">
        <v>4</v>
      </c>
      <c r="AY46" s="6">
        <v>6</v>
      </c>
      <c r="BA46" s="6">
        <v>5</v>
      </c>
      <c r="BB46" s="2" t="s">
        <v>219</v>
      </c>
      <c r="BD46" s="6">
        <v>2</v>
      </c>
      <c r="BF46" s="2" t="s">
        <v>220</v>
      </c>
      <c r="BU46" s="6">
        <v>1</v>
      </c>
      <c r="BW46" s="6"/>
      <c r="BX46" s="6"/>
      <c r="BY46" s="6"/>
      <c r="BZ46" s="6"/>
      <c r="CA46" s="6"/>
      <c r="CB46" s="6"/>
      <c r="CC46" s="6"/>
      <c r="CD46" s="6"/>
      <c r="CE46" s="6">
        <v>2</v>
      </c>
      <c r="CM46" s="2" t="s">
        <v>221</v>
      </c>
      <c r="CN46" s="6">
        <v>4</v>
      </c>
      <c r="CO46" s="9">
        <f t="shared" si="0"/>
        <v>44</v>
      </c>
    </row>
    <row r="47" spans="1:93" ht="28" x14ac:dyDescent="0.15">
      <c r="A47" s="6">
        <v>48</v>
      </c>
      <c r="B47" s="11">
        <v>2878662944</v>
      </c>
      <c r="C47" s="11">
        <v>46373150</v>
      </c>
      <c r="D47" s="12">
        <v>41571.136932870373</v>
      </c>
      <c r="E47" s="12">
        <v>41571.13921296296</v>
      </c>
      <c r="F47" s="11" t="s">
        <v>208</v>
      </c>
      <c r="H47" s="11">
        <v>1</v>
      </c>
      <c r="I47" s="11">
        <v>2</v>
      </c>
      <c r="J47" s="11">
        <v>1</v>
      </c>
      <c r="K47" s="6">
        <v>1</v>
      </c>
      <c r="L47" s="6">
        <v>3</v>
      </c>
      <c r="M47" s="6">
        <v>3</v>
      </c>
      <c r="N47" s="6">
        <v>2</v>
      </c>
      <c r="O47" s="6">
        <v>2</v>
      </c>
      <c r="P47" s="6">
        <v>2</v>
      </c>
      <c r="Q47" s="6">
        <v>4</v>
      </c>
      <c r="R47" s="6">
        <v>3</v>
      </c>
      <c r="S47" s="6">
        <v>2</v>
      </c>
      <c r="T47" s="6">
        <v>4</v>
      </c>
      <c r="U47" s="6">
        <v>4</v>
      </c>
      <c r="V47" s="6">
        <v>4</v>
      </c>
      <c r="X47" s="6">
        <v>5</v>
      </c>
      <c r="Y47" s="6">
        <v>4</v>
      </c>
      <c r="Z47" s="6">
        <v>4</v>
      </c>
      <c r="AA47" s="6">
        <v>3</v>
      </c>
      <c r="AB47" s="6">
        <v>4</v>
      </c>
      <c r="AC47" s="6">
        <v>4</v>
      </c>
      <c r="AD47" s="6">
        <v>2</v>
      </c>
      <c r="AE47" s="6">
        <v>1</v>
      </c>
      <c r="AF47" s="6">
        <v>3</v>
      </c>
      <c r="AG47" s="6">
        <v>1</v>
      </c>
      <c r="AH47" s="6">
        <v>2</v>
      </c>
      <c r="AI47" s="6">
        <v>2</v>
      </c>
      <c r="AK47" s="6">
        <v>1</v>
      </c>
      <c r="AN47" s="6">
        <v>4</v>
      </c>
      <c r="AO47" s="6">
        <v>5</v>
      </c>
      <c r="AP47" s="6">
        <v>6</v>
      </c>
      <c r="AQ47" s="6">
        <v>7</v>
      </c>
      <c r="AS47" s="5" t="s">
        <v>222</v>
      </c>
      <c r="AT47" s="6">
        <v>5</v>
      </c>
      <c r="AU47" s="6">
        <v>4</v>
      </c>
      <c r="AV47" s="6">
        <v>5</v>
      </c>
      <c r="AW47" s="6">
        <v>6</v>
      </c>
      <c r="AX47" s="6">
        <v>5</v>
      </c>
      <c r="AY47" s="6">
        <v>5</v>
      </c>
      <c r="BA47" s="6">
        <v>4</v>
      </c>
      <c r="BD47" s="6">
        <v>2</v>
      </c>
      <c r="BQ47" s="11">
        <v>11</v>
      </c>
      <c r="BS47" s="2" t="s">
        <v>223</v>
      </c>
      <c r="BT47" s="2" t="s">
        <v>224</v>
      </c>
      <c r="BU47" s="6">
        <v>1</v>
      </c>
      <c r="BW47" s="6">
        <v>1</v>
      </c>
      <c r="BX47" s="6"/>
      <c r="BY47" s="6"/>
      <c r="BZ47" s="6"/>
      <c r="CA47" s="6"/>
      <c r="CB47" s="6"/>
      <c r="CC47" s="6"/>
      <c r="CD47" s="6"/>
      <c r="CE47" s="6">
        <v>3</v>
      </c>
      <c r="CF47" s="6">
        <v>1</v>
      </c>
      <c r="CM47" s="2" t="s">
        <v>225</v>
      </c>
      <c r="CN47" s="6">
        <v>3</v>
      </c>
      <c r="CO47" s="9">
        <f t="shared" si="0"/>
        <v>46</v>
      </c>
    </row>
    <row r="48" spans="1:93" ht="42" x14ac:dyDescent="0.15">
      <c r="A48" s="6">
        <v>50</v>
      </c>
      <c r="B48" s="11">
        <v>2878603746</v>
      </c>
      <c r="C48" s="11">
        <v>46373150</v>
      </c>
      <c r="D48" s="12">
        <v>41571.095937500002</v>
      </c>
      <c r="E48" s="12">
        <v>41571.098969907405</v>
      </c>
      <c r="F48" s="11" t="s">
        <v>160</v>
      </c>
      <c r="H48" s="11">
        <v>1</v>
      </c>
      <c r="I48" s="11">
        <v>2</v>
      </c>
      <c r="J48" s="11">
        <v>1</v>
      </c>
      <c r="K48" s="6">
        <v>4</v>
      </c>
      <c r="L48" s="6">
        <v>4</v>
      </c>
      <c r="M48" s="6">
        <v>3</v>
      </c>
      <c r="N48" s="6">
        <v>3</v>
      </c>
      <c r="O48" s="6">
        <v>2</v>
      </c>
      <c r="P48" s="6">
        <v>3</v>
      </c>
      <c r="Q48" s="6">
        <v>4</v>
      </c>
      <c r="R48" s="6">
        <v>4</v>
      </c>
      <c r="S48" s="6">
        <v>2</v>
      </c>
      <c r="T48" s="6">
        <v>4</v>
      </c>
      <c r="U48" s="6">
        <v>3</v>
      </c>
      <c r="V48" s="6">
        <v>5</v>
      </c>
      <c r="X48" s="6">
        <v>3</v>
      </c>
      <c r="Y48" s="6">
        <v>2</v>
      </c>
      <c r="Z48" s="6">
        <v>2</v>
      </c>
      <c r="AA48" s="6">
        <v>3</v>
      </c>
      <c r="AB48" s="6">
        <v>2</v>
      </c>
      <c r="AC48" s="6">
        <v>3</v>
      </c>
      <c r="AD48" s="6">
        <v>1</v>
      </c>
      <c r="AE48" s="6">
        <v>1</v>
      </c>
      <c r="AF48" s="6">
        <v>3</v>
      </c>
      <c r="AG48" s="6">
        <v>1</v>
      </c>
      <c r="AH48" s="6">
        <v>1</v>
      </c>
      <c r="AI48" s="6">
        <v>2</v>
      </c>
      <c r="AK48" s="6">
        <v>1</v>
      </c>
      <c r="AM48" s="6">
        <v>3</v>
      </c>
      <c r="AO48" s="6">
        <v>5</v>
      </c>
      <c r="AP48" s="6">
        <v>6</v>
      </c>
      <c r="AQ48" s="6">
        <v>7</v>
      </c>
      <c r="AS48" s="5" t="s">
        <v>226</v>
      </c>
      <c r="AT48" s="6">
        <v>6</v>
      </c>
      <c r="AU48" s="6">
        <v>4</v>
      </c>
      <c r="AV48" s="6">
        <v>4</v>
      </c>
      <c r="AW48" s="6">
        <v>5</v>
      </c>
      <c r="AX48" s="6">
        <v>6</v>
      </c>
      <c r="AY48" s="6">
        <v>6</v>
      </c>
      <c r="BA48" s="6">
        <v>4</v>
      </c>
      <c r="BC48" s="6">
        <v>1</v>
      </c>
      <c r="BE48" s="6">
        <v>3</v>
      </c>
      <c r="BF48" s="2" t="s">
        <v>227</v>
      </c>
      <c r="BG48" s="11">
        <v>1</v>
      </c>
      <c r="BI48" s="11">
        <v>3</v>
      </c>
      <c r="BS48" s="2" t="s">
        <v>112</v>
      </c>
      <c r="BT48" s="2" t="s">
        <v>89</v>
      </c>
      <c r="BU48" s="6">
        <v>2</v>
      </c>
      <c r="BW48" s="6"/>
      <c r="BX48" s="6"/>
      <c r="BY48" s="6"/>
      <c r="BZ48" s="6"/>
      <c r="CA48" s="6">
        <v>5</v>
      </c>
      <c r="CB48" s="6"/>
      <c r="CC48" s="6"/>
      <c r="CD48" s="6"/>
      <c r="CE48" s="6">
        <v>4</v>
      </c>
      <c r="CL48" s="2" t="s">
        <v>228</v>
      </c>
      <c r="CN48" s="6">
        <v>2</v>
      </c>
      <c r="CO48" s="9">
        <f t="shared" si="0"/>
        <v>48</v>
      </c>
    </row>
    <row r="49" spans="1:93" ht="14" x14ac:dyDescent="0.15">
      <c r="A49" s="6">
        <v>51</v>
      </c>
      <c r="B49" s="11">
        <v>2878432530</v>
      </c>
      <c r="C49" s="11">
        <v>46373150</v>
      </c>
      <c r="D49" s="12">
        <v>41570.998043981483</v>
      </c>
      <c r="E49" s="12">
        <v>41571.000821759262</v>
      </c>
      <c r="F49" s="11" t="s">
        <v>116</v>
      </c>
      <c r="H49" s="11">
        <v>1</v>
      </c>
      <c r="I49" s="11">
        <v>2</v>
      </c>
      <c r="J49" s="11">
        <v>1</v>
      </c>
      <c r="K49" s="6">
        <v>1</v>
      </c>
      <c r="L49" s="6">
        <v>1</v>
      </c>
      <c r="M49" s="6">
        <v>1</v>
      </c>
      <c r="N49" s="6">
        <v>3</v>
      </c>
      <c r="O49" s="6">
        <v>3</v>
      </c>
      <c r="P49" s="6">
        <v>3</v>
      </c>
      <c r="Q49" s="6">
        <v>5</v>
      </c>
      <c r="R49" s="6">
        <v>5</v>
      </c>
      <c r="S49" s="6">
        <v>5</v>
      </c>
      <c r="T49" s="6">
        <v>5</v>
      </c>
      <c r="U49" s="6">
        <v>5</v>
      </c>
      <c r="V49" s="6">
        <v>5</v>
      </c>
      <c r="X49" s="6">
        <v>5</v>
      </c>
      <c r="Y49" s="6">
        <v>5</v>
      </c>
      <c r="Z49" s="6">
        <v>5</v>
      </c>
      <c r="AA49" s="6">
        <v>3</v>
      </c>
      <c r="AB49" s="6">
        <v>3</v>
      </c>
      <c r="AC49" s="6">
        <v>3</v>
      </c>
      <c r="AD49" s="6">
        <v>1</v>
      </c>
      <c r="AE49" s="6">
        <v>1</v>
      </c>
      <c r="AF49" s="6">
        <v>1</v>
      </c>
      <c r="AG49" s="6">
        <v>1</v>
      </c>
      <c r="AH49" s="6">
        <v>1</v>
      </c>
      <c r="AI49" s="6">
        <v>1</v>
      </c>
      <c r="AK49" s="6">
        <v>1</v>
      </c>
      <c r="AL49" s="6">
        <v>2</v>
      </c>
      <c r="AM49" s="6">
        <v>3</v>
      </c>
      <c r="AT49" s="6">
        <v>6</v>
      </c>
      <c r="AU49" s="6">
        <v>6</v>
      </c>
      <c r="AV49" s="6">
        <v>6</v>
      </c>
      <c r="AW49" s="6">
        <v>6</v>
      </c>
      <c r="AX49" s="6">
        <v>6</v>
      </c>
      <c r="AY49" s="6">
        <v>6</v>
      </c>
      <c r="BA49" s="6">
        <v>5</v>
      </c>
      <c r="BD49" s="6">
        <v>2</v>
      </c>
      <c r="BK49" s="11">
        <v>5</v>
      </c>
      <c r="BS49" s="2" t="s">
        <v>124</v>
      </c>
      <c r="BT49" s="2" t="s">
        <v>89</v>
      </c>
      <c r="BU49" s="6">
        <v>1</v>
      </c>
      <c r="BW49" s="6"/>
      <c r="BX49" s="6"/>
      <c r="BY49" s="6"/>
      <c r="BZ49" s="6"/>
      <c r="CA49" s="6"/>
      <c r="CB49" s="6"/>
      <c r="CC49" s="6">
        <v>7</v>
      </c>
      <c r="CD49" s="6"/>
      <c r="CE49" s="6">
        <v>1</v>
      </c>
      <c r="CH49" s="6">
        <v>3</v>
      </c>
      <c r="CN49" s="6">
        <v>2</v>
      </c>
      <c r="CO49" s="9">
        <f t="shared" si="0"/>
        <v>42</v>
      </c>
    </row>
    <row r="50" spans="1:93" x14ac:dyDescent="0.15">
      <c r="A50" s="6">
        <v>52</v>
      </c>
      <c r="B50" s="11">
        <v>2878409605</v>
      </c>
      <c r="C50" s="11">
        <v>46373150</v>
      </c>
      <c r="D50" s="12">
        <v>41570.982581018521</v>
      </c>
      <c r="E50" s="12">
        <v>41570.988981481481</v>
      </c>
      <c r="F50" s="11" t="s">
        <v>208</v>
      </c>
      <c r="I50" s="11">
        <v>2</v>
      </c>
      <c r="J50" s="11">
        <v>1</v>
      </c>
      <c r="K50" s="6">
        <v>1</v>
      </c>
      <c r="L50" s="6">
        <v>1</v>
      </c>
      <c r="M50" s="6">
        <v>1</v>
      </c>
      <c r="N50" s="6">
        <v>1</v>
      </c>
      <c r="O50" s="6">
        <v>1</v>
      </c>
      <c r="P50" s="6">
        <v>2</v>
      </c>
      <c r="Q50" s="6">
        <v>4</v>
      </c>
      <c r="R50" s="6">
        <v>5</v>
      </c>
      <c r="S50" s="6">
        <v>2</v>
      </c>
      <c r="T50" s="6">
        <v>4</v>
      </c>
      <c r="U50" s="6">
        <v>4</v>
      </c>
      <c r="V50" s="6">
        <v>2</v>
      </c>
      <c r="X50" s="6">
        <v>5</v>
      </c>
      <c r="Y50" s="6">
        <v>4</v>
      </c>
      <c r="Z50" s="6">
        <v>4</v>
      </c>
      <c r="AA50" s="6">
        <v>4</v>
      </c>
      <c r="AB50" s="6">
        <v>4</v>
      </c>
      <c r="AC50" s="6">
        <v>4</v>
      </c>
      <c r="AD50" s="6">
        <v>1</v>
      </c>
      <c r="AE50" s="6">
        <v>1</v>
      </c>
      <c r="AF50" s="6">
        <v>3</v>
      </c>
      <c r="AG50" s="6">
        <v>2</v>
      </c>
      <c r="AH50" s="6">
        <v>3</v>
      </c>
      <c r="AI50" s="6">
        <v>3</v>
      </c>
      <c r="AK50" s="6">
        <v>1</v>
      </c>
      <c r="AM50" s="6">
        <v>3</v>
      </c>
      <c r="AO50" s="6">
        <v>5</v>
      </c>
      <c r="AT50" s="6">
        <v>5</v>
      </c>
      <c r="AU50" s="6">
        <v>4</v>
      </c>
      <c r="AV50" s="6">
        <v>5</v>
      </c>
      <c r="AW50" s="6">
        <v>5</v>
      </c>
      <c r="AX50" s="6">
        <v>4</v>
      </c>
      <c r="AY50" s="6">
        <v>4</v>
      </c>
      <c r="BA50" s="6">
        <v>4</v>
      </c>
      <c r="BD50" s="6">
        <v>2</v>
      </c>
      <c r="BQ50" s="11">
        <v>11</v>
      </c>
      <c r="BU50" s="6">
        <v>1</v>
      </c>
      <c r="BW50" s="6">
        <v>1</v>
      </c>
      <c r="BX50" s="6"/>
      <c r="BY50" s="6"/>
      <c r="BZ50" s="6"/>
      <c r="CA50" s="6"/>
      <c r="CB50" s="6"/>
      <c r="CC50" s="6"/>
      <c r="CD50" s="6"/>
      <c r="CE50" s="6">
        <v>3</v>
      </c>
      <c r="CH50" s="6">
        <v>3</v>
      </c>
      <c r="CN50" s="6">
        <v>3</v>
      </c>
      <c r="CO50" s="9">
        <f t="shared" si="0"/>
        <v>40</v>
      </c>
    </row>
    <row r="51" spans="1:93" ht="14" x14ac:dyDescent="0.15">
      <c r="A51" s="6">
        <v>53</v>
      </c>
      <c r="B51" s="11">
        <v>2878380909</v>
      </c>
      <c r="C51" s="11">
        <v>46373150</v>
      </c>
      <c r="D51" s="12">
        <v>41570.97210648148</v>
      </c>
      <c r="E51" s="12">
        <v>41570.97515046296</v>
      </c>
      <c r="F51" s="11" t="s">
        <v>208</v>
      </c>
      <c r="H51" s="11">
        <v>1</v>
      </c>
      <c r="I51" s="11">
        <v>2</v>
      </c>
      <c r="J51" s="11">
        <v>1</v>
      </c>
      <c r="K51" s="6">
        <v>1</v>
      </c>
      <c r="L51" s="6">
        <v>4</v>
      </c>
      <c r="M51" s="6">
        <v>4</v>
      </c>
      <c r="N51" s="6">
        <v>5</v>
      </c>
      <c r="O51" s="6">
        <v>4</v>
      </c>
      <c r="P51" s="6">
        <v>1</v>
      </c>
      <c r="Q51" s="6"/>
      <c r="R51" s="6">
        <v>3</v>
      </c>
      <c r="S51" s="6">
        <v>4</v>
      </c>
      <c r="T51" s="6">
        <v>5</v>
      </c>
      <c r="U51" s="6">
        <v>4</v>
      </c>
      <c r="V51" s="6">
        <v>5</v>
      </c>
      <c r="X51" s="6">
        <v>5</v>
      </c>
      <c r="Y51" s="6">
        <v>1</v>
      </c>
      <c r="Z51" s="6">
        <v>2</v>
      </c>
      <c r="AA51" s="6">
        <v>1</v>
      </c>
      <c r="AB51" s="6">
        <v>1</v>
      </c>
      <c r="AC51" s="6">
        <v>1</v>
      </c>
      <c r="AD51" s="6">
        <v>1</v>
      </c>
      <c r="AE51" s="6">
        <v>1</v>
      </c>
      <c r="AF51" s="6">
        <v>1</v>
      </c>
      <c r="AG51" s="6">
        <v>1</v>
      </c>
      <c r="AH51" s="6">
        <v>2</v>
      </c>
      <c r="AI51" s="6">
        <v>1</v>
      </c>
      <c r="AK51" s="6">
        <v>1</v>
      </c>
      <c r="AL51" s="6">
        <v>2</v>
      </c>
      <c r="AM51" s="6">
        <v>3</v>
      </c>
      <c r="AO51" s="6">
        <v>5</v>
      </c>
      <c r="AP51" s="6">
        <v>6</v>
      </c>
      <c r="AQ51" s="6">
        <v>7</v>
      </c>
      <c r="AS51" s="5" t="s">
        <v>229</v>
      </c>
      <c r="AT51" s="6">
        <v>6</v>
      </c>
      <c r="AU51" s="6">
        <v>5</v>
      </c>
      <c r="AV51" s="6">
        <v>5</v>
      </c>
      <c r="AW51" s="6">
        <v>6</v>
      </c>
      <c r="AX51" s="6">
        <v>6</v>
      </c>
      <c r="AY51" s="6">
        <v>6</v>
      </c>
      <c r="BA51" s="6">
        <v>5</v>
      </c>
      <c r="BD51" s="6">
        <v>2</v>
      </c>
      <c r="BG51" s="11">
        <v>1</v>
      </c>
      <c r="BQ51" s="11">
        <v>11</v>
      </c>
      <c r="BS51" s="2" t="s">
        <v>112</v>
      </c>
      <c r="BT51" s="2" t="s">
        <v>89</v>
      </c>
      <c r="BU51" s="6">
        <v>1</v>
      </c>
      <c r="BW51" s="6"/>
      <c r="BX51" s="6"/>
      <c r="BY51" s="6">
        <v>3</v>
      </c>
      <c r="BZ51" s="6"/>
      <c r="CA51" s="6"/>
      <c r="CB51" s="6"/>
      <c r="CC51" s="6"/>
      <c r="CD51" s="6"/>
      <c r="CE51" s="6">
        <v>4</v>
      </c>
      <c r="CH51" s="6">
        <v>3</v>
      </c>
      <c r="CN51" s="6">
        <v>4</v>
      </c>
      <c r="CO51" s="9">
        <f t="shared" si="0"/>
        <v>46</v>
      </c>
    </row>
    <row r="52" spans="1:93" ht="42" x14ac:dyDescent="0.15">
      <c r="A52" s="6">
        <v>54</v>
      </c>
      <c r="B52" s="11">
        <v>2878350344</v>
      </c>
      <c r="C52" s="11">
        <v>46373150</v>
      </c>
      <c r="D52" s="12">
        <v>41570.957048611112</v>
      </c>
      <c r="E52" s="12">
        <v>41570.961967592593</v>
      </c>
      <c r="F52" s="11" t="s">
        <v>116</v>
      </c>
      <c r="H52" s="11">
        <v>1</v>
      </c>
      <c r="I52" s="11">
        <v>2</v>
      </c>
      <c r="J52" s="11">
        <v>1</v>
      </c>
      <c r="K52" s="6">
        <v>1</v>
      </c>
      <c r="L52" s="6">
        <v>2</v>
      </c>
      <c r="M52" s="6">
        <v>2</v>
      </c>
      <c r="N52" s="6">
        <v>2</v>
      </c>
      <c r="O52" s="6">
        <v>2</v>
      </c>
      <c r="P52" s="6">
        <v>1</v>
      </c>
      <c r="Q52" s="6">
        <v>4</v>
      </c>
      <c r="R52" s="6">
        <v>5</v>
      </c>
      <c r="S52" s="6">
        <v>3</v>
      </c>
      <c r="T52" s="6">
        <v>4</v>
      </c>
      <c r="U52" s="6">
        <v>3</v>
      </c>
      <c r="V52" s="6">
        <v>2</v>
      </c>
      <c r="X52" s="6">
        <v>5</v>
      </c>
      <c r="Y52" s="6">
        <v>3</v>
      </c>
      <c r="Z52" s="6">
        <v>4</v>
      </c>
      <c r="AA52" s="6">
        <v>4</v>
      </c>
      <c r="AB52" s="6">
        <v>4</v>
      </c>
      <c r="AC52" s="6">
        <v>3</v>
      </c>
      <c r="AD52" s="6">
        <v>1</v>
      </c>
      <c r="AE52" s="6">
        <v>1</v>
      </c>
      <c r="AF52" s="6">
        <v>3</v>
      </c>
      <c r="AG52" s="6">
        <v>1</v>
      </c>
      <c r="AH52" s="6">
        <v>1</v>
      </c>
      <c r="AI52" s="6">
        <v>4</v>
      </c>
      <c r="AK52" s="6">
        <v>1</v>
      </c>
      <c r="AM52" s="6">
        <v>3</v>
      </c>
      <c r="AN52" s="6">
        <v>4</v>
      </c>
      <c r="AQ52" s="6">
        <v>7</v>
      </c>
      <c r="AS52" s="5" t="s">
        <v>230</v>
      </c>
      <c r="AT52" s="6">
        <v>6</v>
      </c>
      <c r="AU52" s="6">
        <v>6</v>
      </c>
      <c r="AV52" s="6">
        <v>5</v>
      </c>
      <c r="AW52" s="6">
        <v>6</v>
      </c>
      <c r="AX52" s="6">
        <v>5</v>
      </c>
      <c r="AY52" s="6">
        <v>6</v>
      </c>
      <c r="BA52" s="6">
        <v>5</v>
      </c>
      <c r="BB52" s="2" t="s">
        <v>231</v>
      </c>
      <c r="BD52" s="6">
        <v>2</v>
      </c>
      <c r="BF52" s="2" t="s">
        <v>232</v>
      </c>
      <c r="BQ52" s="11">
        <v>11</v>
      </c>
      <c r="BS52" s="2" t="s">
        <v>108</v>
      </c>
      <c r="BT52" s="2" t="s">
        <v>89</v>
      </c>
      <c r="BU52" s="6">
        <v>2</v>
      </c>
      <c r="BW52" s="6">
        <v>1</v>
      </c>
      <c r="BX52" s="6">
        <v>2</v>
      </c>
      <c r="BY52" s="6"/>
      <c r="BZ52" s="6"/>
      <c r="CA52" s="6"/>
      <c r="CB52" s="6"/>
      <c r="CC52" s="6"/>
      <c r="CD52" s="6"/>
      <c r="CE52" s="6">
        <v>4</v>
      </c>
      <c r="CH52" s="6">
        <v>3</v>
      </c>
      <c r="CN52" s="6">
        <v>2</v>
      </c>
      <c r="CO52" s="9">
        <f t="shared" si="0"/>
        <v>47</v>
      </c>
    </row>
    <row r="53" spans="1:93" ht="42" x14ac:dyDescent="0.15">
      <c r="A53" s="6">
        <v>55</v>
      </c>
      <c r="B53" s="11">
        <v>2878326554</v>
      </c>
      <c r="C53" s="11">
        <v>46373150</v>
      </c>
      <c r="D53" s="12">
        <v>41570.945879629631</v>
      </c>
      <c r="E53" s="12">
        <v>41570.950208333335</v>
      </c>
      <c r="F53" s="11" t="s">
        <v>208</v>
      </c>
      <c r="H53" s="11">
        <v>1</v>
      </c>
      <c r="I53" s="11">
        <v>2</v>
      </c>
      <c r="J53" s="11">
        <v>1</v>
      </c>
      <c r="K53" s="6">
        <v>1</v>
      </c>
      <c r="L53" s="6">
        <v>2</v>
      </c>
      <c r="M53" s="6">
        <v>1</v>
      </c>
      <c r="N53" s="6">
        <v>1</v>
      </c>
      <c r="O53" s="6">
        <v>1</v>
      </c>
      <c r="P53" s="6">
        <v>1</v>
      </c>
      <c r="Q53" s="6">
        <v>2</v>
      </c>
      <c r="R53" s="6">
        <v>3</v>
      </c>
      <c r="S53" s="6">
        <v>2</v>
      </c>
      <c r="T53" s="6">
        <v>4</v>
      </c>
      <c r="U53" s="6">
        <v>3</v>
      </c>
      <c r="V53" s="6">
        <v>4</v>
      </c>
      <c r="W53" s="2" t="s">
        <v>233</v>
      </c>
      <c r="X53" s="6">
        <v>5</v>
      </c>
      <c r="Y53" s="6">
        <v>2</v>
      </c>
      <c r="Z53" s="6">
        <v>3</v>
      </c>
      <c r="AA53" s="6">
        <v>4</v>
      </c>
      <c r="AB53" s="6">
        <v>4</v>
      </c>
      <c r="AC53" s="6">
        <v>5</v>
      </c>
      <c r="AD53" s="6">
        <v>2</v>
      </c>
      <c r="AE53" s="6">
        <v>2</v>
      </c>
      <c r="AF53" s="6">
        <v>4</v>
      </c>
      <c r="AG53" s="6">
        <v>1</v>
      </c>
      <c r="AH53" s="6">
        <v>1</v>
      </c>
      <c r="AI53" s="6">
        <v>2</v>
      </c>
      <c r="AK53" s="6">
        <v>1</v>
      </c>
      <c r="AM53" s="6">
        <v>3</v>
      </c>
      <c r="AO53" s="6">
        <v>5</v>
      </c>
      <c r="AP53" s="6">
        <v>6</v>
      </c>
      <c r="AT53" s="6">
        <v>6</v>
      </c>
      <c r="AU53" s="6">
        <v>5</v>
      </c>
      <c r="AV53" s="6">
        <v>5</v>
      </c>
      <c r="AW53" s="6">
        <v>6</v>
      </c>
      <c r="AX53" s="6">
        <v>4</v>
      </c>
      <c r="AY53" s="6">
        <v>6</v>
      </c>
      <c r="BA53" s="6">
        <v>5</v>
      </c>
      <c r="BB53" s="2" t="s">
        <v>234</v>
      </c>
      <c r="BD53" s="6">
        <v>2</v>
      </c>
      <c r="BF53" s="2" t="s">
        <v>235</v>
      </c>
      <c r="BH53" s="11">
        <v>2</v>
      </c>
      <c r="BS53" s="2" t="s">
        <v>236</v>
      </c>
      <c r="BT53" s="2" t="s">
        <v>89</v>
      </c>
      <c r="BU53" s="6">
        <v>6</v>
      </c>
      <c r="BW53" s="6">
        <v>1</v>
      </c>
      <c r="BX53" s="6"/>
      <c r="BY53" s="6"/>
      <c r="BZ53" s="6"/>
      <c r="CA53" s="6"/>
      <c r="CB53" s="6"/>
      <c r="CC53" s="6"/>
      <c r="CD53" s="6"/>
      <c r="CE53" s="6">
        <v>4</v>
      </c>
      <c r="CF53" s="6">
        <v>1</v>
      </c>
      <c r="CN53" s="6">
        <v>3</v>
      </c>
      <c r="CO53" s="9">
        <f t="shared" si="0"/>
        <v>46</v>
      </c>
    </row>
    <row r="54" spans="1:93" ht="28" x14ac:dyDescent="0.15">
      <c r="A54" s="6">
        <v>56</v>
      </c>
      <c r="B54" s="11">
        <v>2878316319</v>
      </c>
      <c r="C54" s="11">
        <v>46373150</v>
      </c>
      <c r="D54" s="12">
        <v>41570.941678240742</v>
      </c>
      <c r="E54" s="12">
        <v>41570.94431712963</v>
      </c>
      <c r="F54" s="11" t="s">
        <v>237</v>
      </c>
      <c r="H54" s="11">
        <v>1</v>
      </c>
      <c r="I54" s="11">
        <v>2</v>
      </c>
      <c r="J54" s="11">
        <v>1</v>
      </c>
      <c r="K54" s="6">
        <v>1</v>
      </c>
      <c r="L54" s="6">
        <v>1</v>
      </c>
      <c r="M54" s="6">
        <v>1</v>
      </c>
      <c r="N54" s="6">
        <v>1</v>
      </c>
      <c r="O54" s="6">
        <v>1</v>
      </c>
      <c r="P54" s="6">
        <v>1</v>
      </c>
      <c r="Q54" s="6">
        <v>3</v>
      </c>
      <c r="R54" s="6">
        <v>3</v>
      </c>
      <c r="S54" s="6">
        <v>2</v>
      </c>
      <c r="T54" s="6">
        <v>3</v>
      </c>
      <c r="U54" s="6">
        <v>4</v>
      </c>
      <c r="V54" s="6">
        <v>4</v>
      </c>
      <c r="X54" s="6">
        <v>5</v>
      </c>
      <c r="Y54" s="6">
        <v>5</v>
      </c>
      <c r="Z54" s="6">
        <v>5</v>
      </c>
      <c r="AA54" s="6">
        <v>5</v>
      </c>
      <c r="AB54" s="6">
        <v>5</v>
      </c>
      <c r="AC54" s="6">
        <v>4</v>
      </c>
      <c r="AD54" s="6">
        <v>4</v>
      </c>
      <c r="AE54" s="6">
        <v>4</v>
      </c>
      <c r="AF54" s="6">
        <v>4</v>
      </c>
      <c r="AG54" s="6">
        <v>3</v>
      </c>
      <c r="AH54" s="6">
        <v>4</v>
      </c>
      <c r="AI54" s="6">
        <v>5</v>
      </c>
      <c r="AK54" s="6">
        <v>1</v>
      </c>
      <c r="AO54" s="6">
        <v>5</v>
      </c>
      <c r="AP54" s="6">
        <v>6</v>
      </c>
      <c r="AS54" s="5" t="s">
        <v>238</v>
      </c>
      <c r="AT54" s="6">
        <v>4</v>
      </c>
      <c r="AU54" s="6">
        <v>3</v>
      </c>
      <c r="AV54" s="6">
        <v>5</v>
      </c>
      <c r="AW54" s="6">
        <v>4</v>
      </c>
      <c r="AX54" s="6">
        <v>4</v>
      </c>
      <c r="AY54" s="6">
        <v>4</v>
      </c>
      <c r="BA54" s="6">
        <v>2</v>
      </c>
      <c r="BB54" s="2" t="s">
        <v>239</v>
      </c>
      <c r="BF54" s="2" t="s">
        <v>240</v>
      </c>
      <c r="BH54" s="11">
        <v>2</v>
      </c>
      <c r="BU54" s="6">
        <v>2</v>
      </c>
      <c r="BW54" s="6">
        <v>1</v>
      </c>
      <c r="BX54" s="6"/>
      <c r="BY54" s="6"/>
      <c r="BZ54" s="6"/>
      <c r="CA54" s="6"/>
      <c r="CB54" s="6"/>
      <c r="CC54" s="6"/>
      <c r="CD54" s="6"/>
      <c r="CE54" s="6">
        <v>3</v>
      </c>
      <c r="CH54" s="6">
        <v>3</v>
      </c>
      <c r="CN54" s="6">
        <v>3</v>
      </c>
      <c r="CO54" s="9">
        <f t="shared" si="0"/>
        <v>42</v>
      </c>
    </row>
    <row r="55" spans="1:93" ht="14" x14ac:dyDescent="0.15">
      <c r="A55" s="6">
        <v>57</v>
      </c>
      <c r="B55" s="11">
        <v>2878288500</v>
      </c>
      <c r="C55" s="11">
        <v>46373150</v>
      </c>
      <c r="D55" s="12">
        <v>41570.926631944443</v>
      </c>
      <c r="E55" s="12">
        <v>41570.933958333335</v>
      </c>
      <c r="F55" s="11" t="s">
        <v>116</v>
      </c>
      <c r="H55" s="11">
        <v>1</v>
      </c>
      <c r="I55" s="11">
        <v>2</v>
      </c>
      <c r="J55" s="11">
        <v>1</v>
      </c>
      <c r="K55" s="6">
        <v>1</v>
      </c>
      <c r="L55" s="6">
        <v>3</v>
      </c>
      <c r="M55" s="6">
        <v>1</v>
      </c>
      <c r="N55" s="6">
        <v>2</v>
      </c>
      <c r="O55" s="6">
        <v>1</v>
      </c>
      <c r="P55" s="6">
        <v>1</v>
      </c>
      <c r="Q55" s="6">
        <v>3</v>
      </c>
      <c r="R55" s="6">
        <v>3</v>
      </c>
      <c r="S55" s="6">
        <v>1</v>
      </c>
      <c r="T55" s="6">
        <v>3</v>
      </c>
      <c r="U55" s="6">
        <v>3</v>
      </c>
      <c r="V55" s="6">
        <v>5</v>
      </c>
      <c r="X55" s="6">
        <v>5</v>
      </c>
      <c r="Y55" s="6">
        <v>4</v>
      </c>
      <c r="Z55" s="6">
        <v>5</v>
      </c>
      <c r="AA55" s="6">
        <v>5</v>
      </c>
      <c r="AB55" s="6">
        <v>5</v>
      </c>
      <c r="AC55" s="6">
        <v>5</v>
      </c>
      <c r="AD55" s="6">
        <v>4</v>
      </c>
      <c r="AE55" s="6">
        <v>4</v>
      </c>
      <c r="AF55" s="6">
        <v>5</v>
      </c>
      <c r="AG55" s="6">
        <v>5</v>
      </c>
      <c r="AH55" s="6">
        <v>4</v>
      </c>
      <c r="AI55" s="6">
        <v>3</v>
      </c>
      <c r="AK55" s="15">
        <v>1</v>
      </c>
      <c r="AL55" s="15"/>
      <c r="AM55" s="15">
        <v>3</v>
      </c>
      <c r="AN55" s="15"/>
      <c r="AO55" s="15"/>
      <c r="AP55" s="15"/>
      <c r="AQ55" s="15">
        <v>7</v>
      </c>
      <c r="AT55" s="6">
        <v>4</v>
      </c>
      <c r="AU55" s="6">
        <v>3</v>
      </c>
      <c r="AV55" s="6">
        <v>4</v>
      </c>
      <c r="AW55" s="6">
        <v>4</v>
      </c>
      <c r="AX55" s="6">
        <v>2</v>
      </c>
      <c r="AY55" s="6">
        <v>5</v>
      </c>
      <c r="BA55" s="6">
        <v>3</v>
      </c>
      <c r="BE55" s="6">
        <v>3</v>
      </c>
      <c r="BL55" s="11">
        <v>6</v>
      </c>
      <c r="BS55" s="2" t="s">
        <v>108</v>
      </c>
      <c r="BT55" s="2" t="s">
        <v>89</v>
      </c>
      <c r="BU55" s="6">
        <v>1</v>
      </c>
      <c r="BW55" s="6">
        <v>1</v>
      </c>
      <c r="BX55" s="6"/>
      <c r="BY55" s="6"/>
      <c r="BZ55" s="6"/>
      <c r="CA55" s="6">
        <v>5</v>
      </c>
      <c r="CB55" s="6"/>
      <c r="CC55" s="6"/>
      <c r="CD55" s="6"/>
      <c r="CE55" s="6">
        <v>3</v>
      </c>
      <c r="CI55" s="6">
        <v>4</v>
      </c>
      <c r="CN55" s="6">
        <v>2</v>
      </c>
      <c r="CO55" s="9">
        <f t="shared" si="0"/>
        <v>43</v>
      </c>
    </row>
    <row r="56" spans="1:93" x14ac:dyDescent="0.15">
      <c r="D56" s="12"/>
      <c r="E56" s="12"/>
      <c r="K56" s="6"/>
      <c r="L56" s="6"/>
      <c r="M56" s="6"/>
      <c r="N56" s="6"/>
      <c r="O56" s="6"/>
      <c r="P56" s="6"/>
      <c r="Q56" s="6"/>
      <c r="R56" s="6"/>
      <c r="S56" s="6"/>
      <c r="T56" s="6"/>
      <c r="U56" s="6"/>
      <c r="V56" s="6"/>
      <c r="X56" s="6"/>
      <c r="Y56" s="6"/>
      <c r="Z56" s="6"/>
      <c r="AA56" s="6"/>
      <c r="AB56" s="6"/>
      <c r="AK56" s="15"/>
      <c r="AL56" s="15"/>
      <c r="AM56" s="15"/>
      <c r="AN56" s="15"/>
      <c r="AO56" s="15"/>
      <c r="AP56" s="15"/>
      <c r="AQ56" s="15"/>
      <c r="BW56" s="6"/>
      <c r="BX56" s="6"/>
      <c r="BY56" s="6"/>
      <c r="BZ56" s="6"/>
      <c r="CA56" s="6"/>
      <c r="CB56" s="6"/>
      <c r="CC56" s="6"/>
      <c r="CD56" s="6"/>
      <c r="CO56" s="9"/>
    </row>
    <row r="57" spans="1:93" ht="14" x14ac:dyDescent="0.15">
      <c r="J57" s="16">
        <v>1</v>
      </c>
      <c r="K57" s="6">
        <f t="shared" ref="K57:V57" si="1">COUNTIF(K$3:K$55,"1")</f>
        <v>29</v>
      </c>
      <c r="L57" s="6">
        <f t="shared" si="1"/>
        <v>5</v>
      </c>
      <c r="M57" s="6">
        <f t="shared" si="1"/>
        <v>11</v>
      </c>
      <c r="N57" s="6">
        <f t="shared" si="1"/>
        <v>11</v>
      </c>
      <c r="O57" s="6">
        <f t="shared" si="1"/>
        <v>18</v>
      </c>
      <c r="P57" s="6">
        <f t="shared" si="1"/>
        <v>16</v>
      </c>
      <c r="Q57" s="6">
        <f t="shared" si="1"/>
        <v>1</v>
      </c>
      <c r="R57" s="6">
        <f t="shared" si="1"/>
        <v>0</v>
      </c>
      <c r="S57" s="6">
        <f t="shared" si="1"/>
        <v>7</v>
      </c>
      <c r="T57" s="6">
        <f t="shared" si="1"/>
        <v>0</v>
      </c>
      <c r="U57" s="6">
        <f t="shared" si="1"/>
        <v>2</v>
      </c>
      <c r="V57" s="6">
        <f t="shared" si="1"/>
        <v>1</v>
      </c>
      <c r="W57" s="16">
        <v>1</v>
      </c>
      <c r="X57" s="6">
        <f t="shared" ref="X57:AI57" si="2">COUNTIF(X$3:X$55,"1")</f>
        <v>6</v>
      </c>
      <c r="Y57" s="6">
        <f t="shared" si="2"/>
        <v>11</v>
      </c>
      <c r="Z57" s="6">
        <f t="shared" si="2"/>
        <v>6</v>
      </c>
      <c r="AA57" s="6">
        <f t="shared" si="2"/>
        <v>4</v>
      </c>
      <c r="AB57" s="6">
        <f t="shared" si="2"/>
        <v>4</v>
      </c>
      <c r="AC57" s="6">
        <f t="shared" si="2"/>
        <v>3</v>
      </c>
      <c r="AD57" s="6">
        <f t="shared" si="2"/>
        <v>25</v>
      </c>
      <c r="AE57" s="6">
        <f t="shared" si="2"/>
        <v>20</v>
      </c>
      <c r="AF57" s="6">
        <f t="shared" si="2"/>
        <v>8</v>
      </c>
      <c r="AG57" s="6">
        <f t="shared" si="2"/>
        <v>32</v>
      </c>
      <c r="AH57" s="6">
        <f t="shared" si="2"/>
        <v>17</v>
      </c>
      <c r="AI57" s="6">
        <f t="shared" si="2"/>
        <v>18</v>
      </c>
      <c r="AJ57" s="17"/>
      <c r="AK57" s="15">
        <f t="shared" ref="AK57:AR57" si="3">COUNTA(AK3:AK55)</f>
        <v>44</v>
      </c>
      <c r="AL57" s="15">
        <f t="shared" si="3"/>
        <v>18</v>
      </c>
      <c r="AM57" s="15">
        <f t="shared" si="3"/>
        <v>44</v>
      </c>
      <c r="AN57" s="15">
        <f t="shared" si="3"/>
        <v>26</v>
      </c>
      <c r="AO57" s="15">
        <f t="shared" si="3"/>
        <v>37</v>
      </c>
      <c r="AP57" s="15">
        <f t="shared" si="3"/>
        <v>21</v>
      </c>
      <c r="AQ57" s="15">
        <f t="shared" si="3"/>
        <v>25</v>
      </c>
      <c r="AR57" s="15">
        <f t="shared" si="3"/>
        <v>1</v>
      </c>
      <c r="AS57" s="18">
        <v>1</v>
      </c>
      <c r="AT57" s="6">
        <f t="shared" ref="AT57:AY57" si="4">COUNTIF(AT$3:AT$55,"1")</f>
        <v>0</v>
      </c>
      <c r="AU57" s="6">
        <f t="shared" si="4"/>
        <v>0</v>
      </c>
      <c r="AV57" s="6">
        <f t="shared" si="4"/>
        <v>1</v>
      </c>
      <c r="AW57" s="6">
        <f t="shared" si="4"/>
        <v>0</v>
      </c>
      <c r="AX57" s="6">
        <f t="shared" si="4"/>
        <v>0</v>
      </c>
      <c r="AY57" s="6">
        <f t="shared" si="4"/>
        <v>0</v>
      </c>
      <c r="AZ57" s="19">
        <v>1</v>
      </c>
      <c r="BA57" s="6">
        <f>COUNTIF(BA$4:BA$55,"1")</f>
        <v>0</v>
      </c>
      <c r="BC57" s="15">
        <f>COUNTA(BC3:BC55)</f>
        <v>11</v>
      </c>
      <c r="BD57" s="15">
        <f>COUNTA(BD3:BD55)</f>
        <v>41</v>
      </c>
      <c r="BE57" s="15">
        <f>COUNTA(BE3:BE55)</f>
        <v>5</v>
      </c>
      <c r="BG57" s="15">
        <f t="shared" ref="BG57:BR57" si="5">COUNTA(BG3:BG55)</f>
        <v>6</v>
      </c>
      <c r="BH57" s="15">
        <f t="shared" si="5"/>
        <v>6</v>
      </c>
      <c r="BI57" s="15">
        <f t="shared" si="5"/>
        <v>7</v>
      </c>
      <c r="BJ57" s="15">
        <f t="shared" si="5"/>
        <v>5</v>
      </c>
      <c r="BK57" s="15">
        <f t="shared" si="5"/>
        <v>4</v>
      </c>
      <c r="BL57" s="15">
        <f t="shared" si="5"/>
        <v>5</v>
      </c>
      <c r="BM57" s="15">
        <f t="shared" si="5"/>
        <v>5</v>
      </c>
      <c r="BN57" s="15">
        <f t="shared" si="5"/>
        <v>5</v>
      </c>
      <c r="BO57" s="15">
        <f t="shared" si="5"/>
        <v>8</v>
      </c>
      <c r="BP57" s="15">
        <f t="shared" si="5"/>
        <v>3</v>
      </c>
      <c r="BQ57" s="15">
        <f t="shared" si="5"/>
        <v>14</v>
      </c>
      <c r="BR57" s="15">
        <f t="shared" si="5"/>
        <v>0</v>
      </c>
      <c r="BV57" s="11" t="s">
        <v>241</v>
      </c>
      <c r="BW57" s="15">
        <f t="shared" ref="BW57:CD57" si="6">COUNTA(BW3:BW55)</f>
        <v>18</v>
      </c>
      <c r="BX57" s="15">
        <f t="shared" si="6"/>
        <v>7</v>
      </c>
      <c r="BY57" s="15">
        <f t="shared" si="6"/>
        <v>10</v>
      </c>
      <c r="BZ57" s="15">
        <f t="shared" si="6"/>
        <v>7</v>
      </c>
      <c r="CA57" s="15">
        <f t="shared" si="6"/>
        <v>13</v>
      </c>
      <c r="CB57" s="15">
        <f t="shared" si="6"/>
        <v>2</v>
      </c>
      <c r="CC57" s="15">
        <f t="shared" si="6"/>
        <v>5</v>
      </c>
      <c r="CD57" s="15">
        <f t="shared" si="6"/>
        <v>3</v>
      </c>
      <c r="CF57" s="6">
        <f t="shared" ref="CF57:CL57" si="7">COUNTA(CF3:CF55)</f>
        <v>14</v>
      </c>
      <c r="CG57" s="6">
        <f t="shared" si="7"/>
        <v>1</v>
      </c>
      <c r="CH57" s="6">
        <f t="shared" si="7"/>
        <v>16</v>
      </c>
      <c r="CI57" s="6">
        <f t="shared" si="7"/>
        <v>10</v>
      </c>
      <c r="CJ57" s="6">
        <f t="shared" si="7"/>
        <v>1</v>
      </c>
      <c r="CK57" s="6">
        <f t="shared" si="7"/>
        <v>2</v>
      </c>
      <c r="CL57" s="6">
        <f t="shared" si="7"/>
        <v>12</v>
      </c>
    </row>
    <row r="58" spans="1:93" ht="14" x14ac:dyDescent="0.15">
      <c r="J58" s="16">
        <v>2</v>
      </c>
      <c r="K58" s="6">
        <f t="shared" ref="K58:V58" si="8">COUNTIF(K$3:K$55,"2")</f>
        <v>4</v>
      </c>
      <c r="L58" s="6">
        <f t="shared" si="8"/>
        <v>12</v>
      </c>
      <c r="M58" s="6">
        <f t="shared" si="8"/>
        <v>13</v>
      </c>
      <c r="N58" s="6">
        <f t="shared" si="8"/>
        <v>11</v>
      </c>
      <c r="O58" s="6">
        <f t="shared" si="8"/>
        <v>14</v>
      </c>
      <c r="P58" s="6">
        <f t="shared" si="8"/>
        <v>10</v>
      </c>
      <c r="Q58" s="6">
        <f t="shared" si="8"/>
        <v>3</v>
      </c>
      <c r="R58" s="6">
        <f t="shared" si="8"/>
        <v>6</v>
      </c>
      <c r="S58" s="6">
        <f t="shared" si="8"/>
        <v>15</v>
      </c>
      <c r="T58" s="6">
        <f t="shared" si="8"/>
        <v>2</v>
      </c>
      <c r="U58" s="6">
        <f t="shared" si="8"/>
        <v>3</v>
      </c>
      <c r="V58" s="6">
        <f t="shared" si="8"/>
        <v>4</v>
      </c>
      <c r="W58" s="16">
        <v>2</v>
      </c>
      <c r="X58" s="6">
        <f t="shared" ref="X58:AI58" si="9">COUNTIF(X$3:X$55,"2")</f>
        <v>1</v>
      </c>
      <c r="Y58" s="6">
        <f t="shared" si="9"/>
        <v>15</v>
      </c>
      <c r="Z58" s="6">
        <f t="shared" si="9"/>
        <v>6</v>
      </c>
      <c r="AA58" s="6">
        <f t="shared" si="9"/>
        <v>2</v>
      </c>
      <c r="AB58" s="6">
        <f t="shared" si="9"/>
        <v>5</v>
      </c>
      <c r="AC58" s="6">
        <f t="shared" si="9"/>
        <v>12</v>
      </c>
      <c r="AD58" s="6">
        <f t="shared" si="9"/>
        <v>15</v>
      </c>
      <c r="AE58" s="6">
        <f t="shared" si="9"/>
        <v>20</v>
      </c>
      <c r="AF58" s="6">
        <f t="shared" si="9"/>
        <v>9</v>
      </c>
      <c r="AG58" s="6">
        <f t="shared" si="9"/>
        <v>16</v>
      </c>
      <c r="AH58" s="6">
        <f t="shared" si="9"/>
        <v>16</v>
      </c>
      <c r="AI58" s="6">
        <f t="shared" si="9"/>
        <v>19</v>
      </c>
      <c r="AJ58" s="19" t="s">
        <v>41</v>
      </c>
      <c r="AK58" s="6">
        <f>AK57</f>
        <v>44</v>
      </c>
      <c r="AL58" s="20">
        <f t="shared" ref="AL58:AL65" si="10">AK58/AK$66*100</f>
        <v>20.37037037037037</v>
      </c>
      <c r="AS58" s="18">
        <v>2</v>
      </c>
      <c r="AT58" s="6">
        <f t="shared" ref="AT58:AY58" si="11">COUNTIF(AT$3:AT$55,"2")</f>
        <v>0</v>
      </c>
      <c r="AU58" s="6">
        <f t="shared" si="11"/>
        <v>2</v>
      </c>
      <c r="AV58" s="6">
        <f t="shared" si="11"/>
        <v>1</v>
      </c>
      <c r="AW58" s="6">
        <f t="shared" si="11"/>
        <v>0</v>
      </c>
      <c r="AX58" s="6">
        <f t="shared" si="11"/>
        <v>2</v>
      </c>
      <c r="AY58" s="6">
        <f t="shared" si="11"/>
        <v>1</v>
      </c>
      <c r="AZ58" s="19">
        <v>2</v>
      </c>
      <c r="BA58" s="6">
        <f>COUNTIF(BA$4:BA$55,"2")</f>
        <v>2</v>
      </c>
      <c r="BB58" s="21" t="s">
        <v>57</v>
      </c>
      <c r="BC58" s="6">
        <f>BC57</f>
        <v>11</v>
      </c>
      <c r="BD58" s="20">
        <f>BC58/BC$61*100</f>
        <v>19.298245614035086</v>
      </c>
      <c r="BF58" s="21" t="s">
        <v>60</v>
      </c>
      <c r="BG58" s="6">
        <f>BG57</f>
        <v>6</v>
      </c>
      <c r="BH58" s="20">
        <f>BG58/BG$69*100</f>
        <v>8.8235294117647065</v>
      </c>
      <c r="BR58" s="23" t="s">
        <v>89</v>
      </c>
      <c r="BT58" s="2">
        <v>1</v>
      </c>
      <c r="BU58" s="6">
        <f>COUNTIF(BU$3:BU$55,"1")</f>
        <v>40</v>
      </c>
      <c r="BV58" s="24">
        <f>BU58/BU$64*100</f>
        <v>76.923076923076934</v>
      </c>
      <c r="BY58" s="11" t="s">
        <v>241</v>
      </c>
      <c r="CD58" s="23" t="s">
        <v>242</v>
      </c>
      <c r="CO58" s="11" t="s">
        <v>241</v>
      </c>
    </row>
    <row r="59" spans="1:93" ht="14" x14ac:dyDescent="0.15">
      <c r="J59" s="16">
        <v>3</v>
      </c>
      <c r="K59" s="6">
        <f t="shared" ref="K59:V59" si="12">COUNTIF(K$3:K$55,"3")</f>
        <v>8</v>
      </c>
      <c r="L59" s="6">
        <f t="shared" si="12"/>
        <v>8</v>
      </c>
      <c r="M59" s="6">
        <f t="shared" si="12"/>
        <v>11</v>
      </c>
      <c r="N59" s="6">
        <f t="shared" si="12"/>
        <v>17</v>
      </c>
      <c r="O59" s="6">
        <f t="shared" si="12"/>
        <v>9</v>
      </c>
      <c r="P59" s="6">
        <f t="shared" si="12"/>
        <v>17</v>
      </c>
      <c r="Q59" s="6">
        <f t="shared" si="12"/>
        <v>8</v>
      </c>
      <c r="R59" s="6">
        <f t="shared" si="12"/>
        <v>13</v>
      </c>
      <c r="S59" s="6">
        <f t="shared" si="12"/>
        <v>15</v>
      </c>
      <c r="T59" s="6">
        <f t="shared" si="12"/>
        <v>5</v>
      </c>
      <c r="U59" s="6">
        <f t="shared" si="12"/>
        <v>13</v>
      </c>
      <c r="V59" s="6">
        <f t="shared" si="12"/>
        <v>6</v>
      </c>
      <c r="W59" s="16">
        <v>3</v>
      </c>
      <c r="X59" s="6">
        <f t="shared" ref="X59:AI59" si="13">COUNTIF(X$3:X$55,"3")</f>
        <v>3</v>
      </c>
      <c r="Y59" s="6">
        <f t="shared" si="13"/>
        <v>9</v>
      </c>
      <c r="Z59" s="6">
        <f t="shared" si="13"/>
        <v>14</v>
      </c>
      <c r="AA59" s="6">
        <f t="shared" si="13"/>
        <v>14</v>
      </c>
      <c r="AB59" s="6">
        <f t="shared" si="13"/>
        <v>9</v>
      </c>
      <c r="AC59" s="6">
        <f t="shared" si="13"/>
        <v>16</v>
      </c>
      <c r="AD59" s="6">
        <f t="shared" si="13"/>
        <v>7</v>
      </c>
      <c r="AE59" s="6">
        <f t="shared" si="13"/>
        <v>2</v>
      </c>
      <c r="AF59" s="6">
        <f t="shared" si="13"/>
        <v>16</v>
      </c>
      <c r="AG59" s="6">
        <f t="shared" si="13"/>
        <v>3</v>
      </c>
      <c r="AH59" s="6">
        <f t="shared" si="13"/>
        <v>10</v>
      </c>
      <c r="AI59" s="6">
        <f t="shared" si="13"/>
        <v>9</v>
      </c>
      <c r="AJ59" s="19" t="s">
        <v>42</v>
      </c>
      <c r="AK59" s="6">
        <f>AL57</f>
        <v>18</v>
      </c>
      <c r="AL59" s="20">
        <f t="shared" si="10"/>
        <v>8.3333333333333321</v>
      </c>
      <c r="AS59" s="18">
        <v>3</v>
      </c>
      <c r="AT59" s="6">
        <f t="shared" ref="AT59:AY59" si="14">COUNTIF(AT$3:AT$55,"3")</f>
        <v>3</v>
      </c>
      <c r="AU59" s="6">
        <f t="shared" si="14"/>
        <v>8</v>
      </c>
      <c r="AV59" s="6">
        <f t="shared" si="14"/>
        <v>5</v>
      </c>
      <c r="AW59" s="6">
        <f t="shared" si="14"/>
        <v>1</v>
      </c>
      <c r="AX59" s="6">
        <f t="shared" si="14"/>
        <v>4</v>
      </c>
      <c r="AY59" s="6">
        <f t="shared" si="14"/>
        <v>0</v>
      </c>
      <c r="AZ59" s="19">
        <v>3</v>
      </c>
      <c r="BA59" s="6">
        <f>COUNTIF(BA$4:BA$55,"3")</f>
        <v>6</v>
      </c>
      <c r="BB59" s="21" t="s">
        <v>58</v>
      </c>
      <c r="BC59" s="6">
        <f>BD57</f>
        <v>41</v>
      </c>
      <c r="BD59" s="20">
        <f t="shared" ref="BD59:BD60" si="15">BC59/BC$61*100</f>
        <v>71.929824561403507</v>
      </c>
      <c r="BF59" s="21" t="s">
        <v>61</v>
      </c>
      <c r="BG59" s="6">
        <f>BH57</f>
        <v>6</v>
      </c>
      <c r="BH59" s="20">
        <f t="shared" ref="BH59:BH68" si="16">BG59/BG$69*100</f>
        <v>8.8235294117647065</v>
      </c>
      <c r="BR59" s="19" t="s">
        <v>96</v>
      </c>
      <c r="BS59" s="2">
        <f>COUNTIF(BS$3:BS$55,"Arizona")</f>
        <v>2</v>
      </c>
      <c r="BT59" s="2">
        <v>2</v>
      </c>
      <c r="BU59" s="6">
        <f>COUNTIF(BU$3:BU$55,"2")</f>
        <v>9</v>
      </c>
      <c r="BV59" s="24">
        <f t="shared" ref="BV59:BV63" si="17">BU59/BU$64*100</f>
        <v>17.307692307692307</v>
      </c>
      <c r="BW59" s="19" t="s">
        <v>74</v>
      </c>
      <c r="BX59" s="11">
        <f>BW57</f>
        <v>18</v>
      </c>
      <c r="BY59" s="22">
        <f>BX59/BX$67*100</f>
        <v>27.692307692307693</v>
      </c>
      <c r="CD59" s="25">
        <v>1</v>
      </c>
      <c r="CE59" s="6">
        <f>COUNTIF(CE$3:CE$55,"1")</f>
        <v>4</v>
      </c>
      <c r="CF59" s="19" t="s">
        <v>81</v>
      </c>
      <c r="CG59" s="6">
        <f>CF57</f>
        <v>14</v>
      </c>
      <c r="CK59" s="26" t="s">
        <v>243</v>
      </c>
      <c r="CL59" s="2">
        <f>COUNTIF(CL$3:CL$55,"physics")</f>
        <v>0</v>
      </c>
      <c r="CM59" s="21" t="s">
        <v>244</v>
      </c>
      <c r="CN59" s="6">
        <f>COUNTIF(CN$3:CN$55,"1")</f>
        <v>5</v>
      </c>
      <c r="CO59" s="22">
        <f>CN59/CN$63*100</f>
        <v>9.6153846153846168</v>
      </c>
    </row>
    <row r="60" spans="1:93" ht="14" x14ac:dyDescent="0.15">
      <c r="J60" s="16">
        <v>4</v>
      </c>
      <c r="K60" s="6">
        <f t="shared" ref="K60:V60" si="18">COUNTIF(K$3:K$55,"4")</f>
        <v>1</v>
      </c>
      <c r="L60" s="6">
        <f t="shared" si="18"/>
        <v>15</v>
      </c>
      <c r="M60" s="6">
        <f t="shared" si="18"/>
        <v>10</v>
      </c>
      <c r="N60" s="6">
        <f t="shared" si="18"/>
        <v>7</v>
      </c>
      <c r="O60" s="6">
        <f t="shared" si="18"/>
        <v>4</v>
      </c>
      <c r="P60" s="6">
        <f t="shared" si="18"/>
        <v>7</v>
      </c>
      <c r="Q60" s="6">
        <f t="shared" si="18"/>
        <v>25</v>
      </c>
      <c r="R60" s="6">
        <f t="shared" si="18"/>
        <v>12</v>
      </c>
      <c r="S60" s="6">
        <f t="shared" si="18"/>
        <v>9</v>
      </c>
      <c r="T60" s="6">
        <f t="shared" si="18"/>
        <v>23</v>
      </c>
      <c r="U60" s="6">
        <f t="shared" si="18"/>
        <v>25</v>
      </c>
      <c r="V60" s="6">
        <f t="shared" si="18"/>
        <v>15</v>
      </c>
      <c r="W60" s="16">
        <v>4</v>
      </c>
      <c r="X60" s="6">
        <f t="shared" ref="X60:AI60" si="19">COUNTIF(X$3:X$55,"4")</f>
        <v>6</v>
      </c>
      <c r="Y60" s="6">
        <f t="shared" si="19"/>
        <v>10</v>
      </c>
      <c r="Z60" s="6">
        <f t="shared" si="19"/>
        <v>16</v>
      </c>
      <c r="AA60" s="6">
        <f t="shared" si="19"/>
        <v>17</v>
      </c>
      <c r="AB60" s="6">
        <f t="shared" si="19"/>
        <v>18</v>
      </c>
      <c r="AC60" s="6">
        <f t="shared" si="19"/>
        <v>9</v>
      </c>
      <c r="AD60" s="6">
        <f t="shared" si="19"/>
        <v>3</v>
      </c>
      <c r="AE60" s="6">
        <f t="shared" si="19"/>
        <v>8</v>
      </c>
      <c r="AF60" s="6">
        <f t="shared" si="19"/>
        <v>10</v>
      </c>
      <c r="AG60" s="6">
        <f t="shared" si="19"/>
        <v>1</v>
      </c>
      <c r="AH60" s="6">
        <f t="shared" si="19"/>
        <v>4</v>
      </c>
      <c r="AI60" s="6">
        <f t="shared" si="19"/>
        <v>2</v>
      </c>
      <c r="AJ60" s="19" t="s">
        <v>43</v>
      </c>
      <c r="AK60" s="6">
        <f>AM57</f>
        <v>44</v>
      </c>
      <c r="AL60" s="20">
        <f t="shared" si="10"/>
        <v>20.37037037037037</v>
      </c>
      <c r="AS60" s="18">
        <v>4</v>
      </c>
      <c r="AT60" s="6">
        <f t="shared" ref="AT60:AY60" si="20">COUNTIF(AT$3:AT$55,"4")</f>
        <v>9</v>
      </c>
      <c r="AU60" s="6">
        <f t="shared" si="20"/>
        <v>15</v>
      </c>
      <c r="AV60" s="6">
        <f t="shared" si="20"/>
        <v>12</v>
      </c>
      <c r="AW60" s="6">
        <f t="shared" si="20"/>
        <v>10</v>
      </c>
      <c r="AX60" s="6">
        <f t="shared" si="20"/>
        <v>23</v>
      </c>
      <c r="AY60" s="6">
        <f t="shared" si="20"/>
        <v>7</v>
      </c>
      <c r="AZ60" s="19">
        <v>4</v>
      </c>
      <c r="BA60" s="6">
        <f>COUNTIF(BA$4:BA$55,"4")</f>
        <v>21</v>
      </c>
      <c r="BB60" s="21" t="s">
        <v>59</v>
      </c>
      <c r="BC60" s="6">
        <f>BE57</f>
        <v>5</v>
      </c>
      <c r="BD60" s="20">
        <f t="shared" si="15"/>
        <v>8.7719298245614024</v>
      </c>
      <c r="BF60" s="21" t="s">
        <v>62</v>
      </c>
      <c r="BG60" s="6">
        <f>BI57</f>
        <v>7</v>
      </c>
      <c r="BH60" s="20">
        <f t="shared" si="16"/>
        <v>10.294117647058822</v>
      </c>
      <c r="BR60" s="19" t="s">
        <v>245</v>
      </c>
      <c r="BS60" s="2">
        <f>COUNTIF(BS$3:BS$56,"CA")</f>
        <v>7</v>
      </c>
      <c r="BT60" s="2">
        <v>3</v>
      </c>
      <c r="BU60" s="6">
        <f>COUNTIF(BU$3:BU$55,"3")</f>
        <v>0</v>
      </c>
      <c r="BV60" s="24">
        <f t="shared" si="17"/>
        <v>0</v>
      </c>
      <c r="BW60" s="19" t="s">
        <v>75</v>
      </c>
      <c r="BX60" s="11">
        <f>BX57</f>
        <v>7</v>
      </c>
      <c r="BY60" s="22">
        <f t="shared" ref="BY60:BY66" si="21">BX60/BX$67*100</f>
        <v>10.76923076923077</v>
      </c>
      <c r="CD60" s="27">
        <v>2</v>
      </c>
      <c r="CE60" s="6">
        <f>COUNTIF(CE$3:CE$55,"2")</f>
        <v>10</v>
      </c>
      <c r="CF60" s="19" t="s">
        <v>82</v>
      </c>
      <c r="CG60" s="6">
        <f>CG57</f>
        <v>1</v>
      </c>
      <c r="CK60" s="26" t="s">
        <v>246</v>
      </c>
      <c r="CL60" s="2">
        <f>COUNTIF(CL$3:CL$55,"chemistry")</f>
        <v>1</v>
      </c>
      <c r="CM60" s="21" t="s">
        <v>247</v>
      </c>
      <c r="CN60" s="6">
        <f>COUNTIF(CN$3:CN$55,"2")</f>
        <v>19</v>
      </c>
      <c r="CO60" s="22">
        <f t="shared" ref="CO60:CO62" si="22">CN60/CN$63*100</f>
        <v>36.538461538461533</v>
      </c>
    </row>
    <row r="61" spans="1:93" ht="28" x14ac:dyDescent="0.15">
      <c r="J61" s="28">
        <v>5</v>
      </c>
      <c r="K61" s="15">
        <f t="shared" ref="K61:V61" si="23">COUNTIF(K$3:K$55,"5")</f>
        <v>8</v>
      </c>
      <c r="L61" s="15">
        <f t="shared" si="23"/>
        <v>11</v>
      </c>
      <c r="M61" s="15">
        <f t="shared" si="23"/>
        <v>5</v>
      </c>
      <c r="N61" s="15">
        <f t="shared" si="23"/>
        <v>5</v>
      </c>
      <c r="O61" s="15">
        <f t="shared" si="23"/>
        <v>6</v>
      </c>
      <c r="P61" s="15">
        <f t="shared" si="23"/>
        <v>1</v>
      </c>
      <c r="Q61" s="15">
        <f t="shared" si="23"/>
        <v>14</v>
      </c>
      <c r="R61" s="15">
        <f t="shared" si="23"/>
        <v>20</v>
      </c>
      <c r="S61" s="15">
        <f t="shared" si="23"/>
        <v>5</v>
      </c>
      <c r="T61" s="15">
        <f t="shared" si="23"/>
        <v>22</v>
      </c>
      <c r="U61" s="15">
        <f t="shared" si="23"/>
        <v>7</v>
      </c>
      <c r="V61" s="15">
        <f t="shared" si="23"/>
        <v>25</v>
      </c>
      <c r="W61" s="28">
        <v>5</v>
      </c>
      <c r="X61" s="15">
        <f t="shared" ref="X61:AI61" si="24">COUNTIF(X$3:X$55,"5")</f>
        <v>35</v>
      </c>
      <c r="Y61" s="15">
        <f t="shared" si="24"/>
        <v>6</v>
      </c>
      <c r="Z61" s="15">
        <f t="shared" si="24"/>
        <v>8</v>
      </c>
      <c r="AA61" s="15">
        <f t="shared" si="24"/>
        <v>13</v>
      </c>
      <c r="AB61" s="15">
        <f t="shared" si="24"/>
        <v>15</v>
      </c>
      <c r="AC61" s="15">
        <f t="shared" si="24"/>
        <v>12</v>
      </c>
      <c r="AD61" s="15">
        <f t="shared" si="24"/>
        <v>1</v>
      </c>
      <c r="AE61" s="15">
        <f t="shared" si="24"/>
        <v>1</v>
      </c>
      <c r="AF61" s="15">
        <f t="shared" si="24"/>
        <v>8</v>
      </c>
      <c r="AG61" s="15">
        <f t="shared" si="24"/>
        <v>1</v>
      </c>
      <c r="AH61" s="15">
        <f t="shared" si="24"/>
        <v>3</v>
      </c>
      <c r="AI61" s="15">
        <f t="shared" si="24"/>
        <v>3</v>
      </c>
      <c r="AJ61" s="19" t="s">
        <v>44</v>
      </c>
      <c r="AK61" s="6">
        <f>AN57</f>
        <v>26</v>
      </c>
      <c r="AL61" s="20">
        <f t="shared" si="10"/>
        <v>12.037037037037036</v>
      </c>
      <c r="AS61" s="18">
        <v>5</v>
      </c>
      <c r="AT61" s="6">
        <f t="shared" ref="AT61:AY61" si="25">COUNTIF(AT$3:AT$55,"5")</f>
        <v>23</v>
      </c>
      <c r="AU61" s="6">
        <f t="shared" si="25"/>
        <v>13</v>
      </c>
      <c r="AV61" s="6">
        <f t="shared" si="25"/>
        <v>20</v>
      </c>
      <c r="AW61" s="6">
        <f t="shared" si="25"/>
        <v>24</v>
      </c>
      <c r="AX61" s="6">
        <f t="shared" si="25"/>
        <v>16</v>
      </c>
      <c r="AY61" s="6">
        <f t="shared" si="25"/>
        <v>15</v>
      </c>
      <c r="AZ61" s="19">
        <v>5</v>
      </c>
      <c r="BA61" s="6">
        <f>COUNTIF(BA$4:BA$55,"5")</f>
        <v>23</v>
      </c>
      <c r="BC61" s="6">
        <f>SUM(BC58:BC60)</f>
        <v>57</v>
      </c>
      <c r="BF61" s="21" t="s">
        <v>63</v>
      </c>
      <c r="BG61" s="6">
        <f>BJ57</f>
        <v>5</v>
      </c>
      <c r="BH61" s="20">
        <f t="shared" si="16"/>
        <v>7.3529411764705888</v>
      </c>
      <c r="BR61" s="19" t="s">
        <v>216</v>
      </c>
      <c r="BS61" s="2">
        <f>COUNTIF(BS$3:BS$55,"Colorado")</f>
        <v>1</v>
      </c>
      <c r="BT61" s="2">
        <v>4</v>
      </c>
      <c r="BU61" s="6">
        <f>COUNTIF(BU$3:BU$55,"4")</f>
        <v>0</v>
      </c>
      <c r="BV61" s="24">
        <f t="shared" si="17"/>
        <v>0</v>
      </c>
      <c r="BW61" s="19" t="s">
        <v>76</v>
      </c>
      <c r="BX61" s="11">
        <f>BY57</f>
        <v>10</v>
      </c>
      <c r="BY61" s="22">
        <f t="shared" si="21"/>
        <v>15.384615384615385</v>
      </c>
      <c r="CD61" s="11">
        <v>3</v>
      </c>
      <c r="CE61" s="6">
        <f>COUNTIF(CE$3:CE$55,"3")</f>
        <v>22</v>
      </c>
      <c r="CF61" s="19" t="s">
        <v>83</v>
      </c>
      <c r="CG61" s="6">
        <f>CH57</f>
        <v>16</v>
      </c>
      <c r="CK61" s="26" t="s">
        <v>248</v>
      </c>
      <c r="CL61" s="2">
        <f>COUNTIF(CL$3:CL$55,"communication")</f>
        <v>2</v>
      </c>
      <c r="CM61" s="21" t="s">
        <v>249</v>
      </c>
      <c r="CN61" s="6">
        <f>COUNTIF(CN$3:CN$55,"3")</f>
        <v>22</v>
      </c>
      <c r="CO61" s="22">
        <f t="shared" si="22"/>
        <v>42.307692307692307</v>
      </c>
    </row>
    <row r="62" spans="1:93" ht="28" x14ac:dyDescent="0.15">
      <c r="B62" s="19"/>
      <c r="J62" s="19" t="s">
        <v>250</v>
      </c>
      <c r="K62" s="6">
        <f>SUM(K57:K61)</f>
        <v>50</v>
      </c>
      <c r="L62" s="6">
        <f>SUM(L57:L61)</f>
        <v>51</v>
      </c>
      <c r="M62" s="6">
        <f>SUM(M57:M61)</f>
        <v>50</v>
      </c>
      <c r="N62" s="6">
        <f>SUM(N57:N61)</f>
        <v>51</v>
      </c>
      <c r="O62" s="6">
        <f t="shared" ref="O62:V62" si="26">SUM(O57:O61)</f>
        <v>51</v>
      </c>
      <c r="P62" s="6">
        <f t="shared" si="26"/>
        <v>51</v>
      </c>
      <c r="Q62" s="6">
        <f t="shared" si="26"/>
        <v>51</v>
      </c>
      <c r="R62" s="6">
        <f t="shared" si="26"/>
        <v>51</v>
      </c>
      <c r="S62" s="6">
        <f t="shared" si="26"/>
        <v>51</v>
      </c>
      <c r="T62" s="6">
        <f t="shared" si="26"/>
        <v>52</v>
      </c>
      <c r="U62" s="6">
        <f t="shared" si="26"/>
        <v>50</v>
      </c>
      <c r="V62" s="6">
        <f t="shared" si="26"/>
        <v>51</v>
      </c>
      <c r="W62" s="19" t="s">
        <v>250</v>
      </c>
      <c r="X62" s="6">
        <f t="shared" ref="X62:AI62" si="27">SUM(X57:X61)</f>
        <v>51</v>
      </c>
      <c r="Y62" s="6">
        <f t="shared" si="27"/>
        <v>51</v>
      </c>
      <c r="Z62" s="6">
        <f t="shared" si="27"/>
        <v>50</v>
      </c>
      <c r="AA62" s="6">
        <f t="shared" si="27"/>
        <v>50</v>
      </c>
      <c r="AB62" s="6">
        <f t="shared" si="27"/>
        <v>51</v>
      </c>
      <c r="AC62" s="6">
        <f t="shared" si="27"/>
        <v>52</v>
      </c>
      <c r="AD62" s="6">
        <f t="shared" si="27"/>
        <v>51</v>
      </c>
      <c r="AE62" s="6">
        <f t="shared" si="27"/>
        <v>51</v>
      </c>
      <c r="AF62" s="6">
        <f t="shared" si="27"/>
        <v>51</v>
      </c>
      <c r="AG62" s="6">
        <f t="shared" si="27"/>
        <v>53</v>
      </c>
      <c r="AH62" s="6">
        <f t="shared" si="27"/>
        <v>50</v>
      </c>
      <c r="AI62" s="6">
        <f t="shared" si="27"/>
        <v>51</v>
      </c>
      <c r="AJ62" s="19" t="s">
        <v>45</v>
      </c>
      <c r="AK62" s="6">
        <f>AO57</f>
        <v>37</v>
      </c>
      <c r="AL62" s="20">
        <f t="shared" si="10"/>
        <v>17.12962962962963</v>
      </c>
      <c r="AS62" s="32">
        <v>6</v>
      </c>
      <c r="AT62" s="15">
        <f t="shared" ref="AT62:AY62" si="28">COUNTIF(AT$3:AT$55,"6")</f>
        <v>18</v>
      </c>
      <c r="AU62" s="15">
        <f t="shared" si="28"/>
        <v>15</v>
      </c>
      <c r="AV62" s="15">
        <f t="shared" si="28"/>
        <v>14</v>
      </c>
      <c r="AW62" s="15">
        <f t="shared" si="28"/>
        <v>18</v>
      </c>
      <c r="AX62" s="15">
        <f t="shared" si="28"/>
        <v>8</v>
      </c>
      <c r="AY62" s="15">
        <f t="shared" si="28"/>
        <v>30</v>
      </c>
      <c r="BA62" s="6">
        <f>SUM(BA57:BA61)</f>
        <v>52</v>
      </c>
      <c r="BF62" s="21" t="s">
        <v>64</v>
      </c>
      <c r="BG62" s="6">
        <f>BK57</f>
        <v>4</v>
      </c>
      <c r="BH62" s="20">
        <f t="shared" si="16"/>
        <v>5.8823529411764701</v>
      </c>
      <c r="BR62" s="19" t="s">
        <v>251</v>
      </c>
      <c r="BS62" s="2">
        <f>COUNTIF(BS$3:BS$55,"Washington DC")</f>
        <v>1</v>
      </c>
      <c r="BT62" s="2">
        <v>5</v>
      </c>
      <c r="BU62" s="6">
        <f>COUNTIF(BU$3:BU$55,"5")</f>
        <v>0</v>
      </c>
      <c r="BV62" s="24">
        <f t="shared" si="17"/>
        <v>0</v>
      </c>
      <c r="BW62" s="19" t="s">
        <v>77</v>
      </c>
      <c r="BX62" s="11">
        <f>BZ57</f>
        <v>7</v>
      </c>
      <c r="BY62" s="22">
        <f t="shared" si="21"/>
        <v>10.76923076923077</v>
      </c>
      <c r="CD62" s="11">
        <v>4</v>
      </c>
      <c r="CE62" s="6">
        <f>COUNTIF(CE$3:CE$55,"4")</f>
        <v>16</v>
      </c>
      <c r="CF62" s="19" t="s">
        <v>84</v>
      </c>
      <c r="CG62" s="6">
        <f>CI57</f>
        <v>10</v>
      </c>
      <c r="CK62" s="21" t="s">
        <v>252</v>
      </c>
      <c r="CL62" s="2">
        <f>COUNTIF(CL$3:CL$55,"engineering")</f>
        <v>4</v>
      </c>
      <c r="CM62" s="21" t="s">
        <v>253</v>
      </c>
      <c r="CN62" s="6">
        <f>COUNTIF(CN$3:CN$55,"4")</f>
        <v>6</v>
      </c>
      <c r="CO62" s="22">
        <f t="shared" si="22"/>
        <v>11.538461538461538</v>
      </c>
    </row>
    <row r="63" spans="1:93" ht="42" x14ac:dyDescent="0.15">
      <c r="B63" s="19"/>
      <c r="J63" s="19" t="s">
        <v>254</v>
      </c>
      <c r="K63" s="33">
        <f t="shared" ref="K63:V63" si="29">SUMPRODUCT(K57:K61,$W57:$W61)/K62</f>
        <v>2.1</v>
      </c>
      <c r="L63" s="33">
        <f t="shared" si="29"/>
        <v>3.2941176470588234</v>
      </c>
      <c r="M63" s="33">
        <f t="shared" si="29"/>
        <v>2.7</v>
      </c>
      <c r="N63" s="33">
        <f t="shared" si="29"/>
        <v>2.6862745098039214</v>
      </c>
      <c r="O63" s="33">
        <f t="shared" si="29"/>
        <v>2.3333333333333335</v>
      </c>
      <c r="P63" s="33">
        <f t="shared" si="29"/>
        <v>2.3529411764705883</v>
      </c>
      <c r="Q63" s="33">
        <f t="shared" si="29"/>
        <v>3.9411764705882355</v>
      </c>
      <c r="R63" s="33">
        <f t="shared" si="29"/>
        <v>3.9019607843137254</v>
      </c>
      <c r="S63" s="33">
        <f t="shared" si="29"/>
        <v>2.8039215686274508</v>
      </c>
      <c r="T63" s="33">
        <f t="shared" si="29"/>
        <v>4.25</v>
      </c>
      <c r="U63" s="33">
        <f t="shared" si="29"/>
        <v>3.64</v>
      </c>
      <c r="V63" s="33">
        <f t="shared" si="29"/>
        <v>4.1568627450980395</v>
      </c>
      <c r="W63" s="19" t="s">
        <v>254</v>
      </c>
      <c r="X63" s="33">
        <f>SUMPRODUCT(X57:X61,$W57:$W61)/X62</f>
        <v>4.2352941176470589</v>
      </c>
      <c r="Y63" s="33">
        <f t="shared" ref="Y63:AI63" si="30">SUMPRODUCT(Y57:Y61,$W57:$W61)/Y62</f>
        <v>2.7058823529411766</v>
      </c>
      <c r="Z63" s="33">
        <f t="shared" si="30"/>
        <v>3.28</v>
      </c>
      <c r="AA63" s="33">
        <f t="shared" si="30"/>
        <v>3.66</v>
      </c>
      <c r="AB63" s="33">
        <f t="shared" si="30"/>
        <v>3.6862745098039214</v>
      </c>
      <c r="AC63" s="33">
        <f t="shared" si="30"/>
        <v>3.2884615384615383</v>
      </c>
      <c r="AD63" s="33">
        <f t="shared" si="30"/>
        <v>1.8235294117647058</v>
      </c>
      <c r="AE63" s="33">
        <f t="shared" si="30"/>
        <v>2.0196078431372548</v>
      </c>
      <c r="AF63" s="33">
        <f t="shared" si="30"/>
        <v>3.0196078431372548</v>
      </c>
      <c r="AG63" s="33">
        <f t="shared" si="30"/>
        <v>1.5471698113207548</v>
      </c>
      <c r="AH63" s="33">
        <f t="shared" si="30"/>
        <v>2.2000000000000002</v>
      </c>
      <c r="AI63" s="33">
        <f t="shared" si="30"/>
        <v>2.0784313725490198</v>
      </c>
      <c r="AJ63" s="19" t="s">
        <v>46</v>
      </c>
      <c r="AK63" s="6">
        <f>AP57</f>
        <v>21</v>
      </c>
      <c r="AL63" s="20">
        <f t="shared" si="10"/>
        <v>9.7222222222222232</v>
      </c>
      <c r="AS63" s="21" t="s">
        <v>250</v>
      </c>
      <c r="AT63" s="6">
        <f t="shared" ref="AT63:AY63" si="31">SUM(AT57:AT62)</f>
        <v>53</v>
      </c>
      <c r="AU63" s="6">
        <f t="shared" si="31"/>
        <v>53</v>
      </c>
      <c r="AV63" s="6">
        <f t="shared" si="31"/>
        <v>53</v>
      </c>
      <c r="AW63" s="6">
        <f t="shared" si="31"/>
        <v>53</v>
      </c>
      <c r="AX63" s="6">
        <f t="shared" si="31"/>
        <v>53</v>
      </c>
      <c r="AY63" s="6">
        <f t="shared" si="31"/>
        <v>53</v>
      </c>
      <c r="AZ63" s="19" t="s">
        <v>241</v>
      </c>
      <c r="BA63" s="20">
        <f>BA57/BA$62*100</f>
        <v>0</v>
      </c>
      <c r="BF63" s="21" t="s">
        <v>65</v>
      </c>
      <c r="BG63" s="6">
        <f>BL57</f>
        <v>5</v>
      </c>
      <c r="BH63" s="20">
        <f t="shared" si="16"/>
        <v>7.3529411764705888</v>
      </c>
      <c r="BR63" s="19" t="s">
        <v>255</v>
      </c>
      <c r="BS63" s="2">
        <f>COUNTIF(BS$3:BS$55,"Florida")</f>
        <v>0</v>
      </c>
      <c r="BT63" s="2">
        <v>6</v>
      </c>
      <c r="BU63" s="6">
        <f>COUNTIF(BU$3:BU$55,"6")</f>
        <v>3</v>
      </c>
      <c r="BV63" s="24">
        <f t="shared" si="17"/>
        <v>5.7692307692307692</v>
      </c>
      <c r="BW63" s="19" t="s">
        <v>78</v>
      </c>
      <c r="BX63" s="11">
        <f>CA57</f>
        <v>13</v>
      </c>
      <c r="BY63" s="22">
        <f t="shared" si="21"/>
        <v>20</v>
      </c>
      <c r="CE63" s="6">
        <f>SUM(CE59:CE62)</f>
        <v>52</v>
      </c>
      <c r="CF63" s="19" t="s">
        <v>85</v>
      </c>
      <c r="CG63" s="6">
        <f>CJ57</f>
        <v>1</v>
      </c>
      <c r="CK63" s="21" t="s">
        <v>40</v>
      </c>
      <c r="CL63" s="2">
        <f>COUNTIF(CL$3:CL$55,"physics")</f>
        <v>0</v>
      </c>
      <c r="CN63" s="6">
        <f>SUM(CN59:CN62)</f>
        <v>52</v>
      </c>
    </row>
    <row r="64" spans="1:93" ht="28" x14ac:dyDescent="0.15">
      <c r="B64" s="30"/>
      <c r="J64" s="30" t="s">
        <v>256</v>
      </c>
      <c r="K64" s="31">
        <f t="shared" ref="K64:P64" si="32">SQRT(1/K62*SUM(K65:K70))</f>
        <v>1.5</v>
      </c>
      <c r="L64" s="31">
        <f t="shared" si="32"/>
        <v>1.3029998216342078</v>
      </c>
      <c r="M64" s="31">
        <f t="shared" si="32"/>
        <v>1.2845232578665129</v>
      </c>
      <c r="N64" s="31">
        <f t="shared" si="32"/>
        <v>1.2285843292408267</v>
      </c>
      <c r="O64" s="31">
        <f t="shared" si="32"/>
        <v>1.3382263161373769</v>
      </c>
      <c r="P64" s="31">
        <f t="shared" si="32"/>
        <v>1.1171309437838521</v>
      </c>
      <c r="Q64" s="31">
        <f t="shared" ref="Q64:V64" si="33">SQRT(1/Q62*SUM(Q65:Q70))</f>
        <v>0.91633893690571944</v>
      </c>
      <c r="R64" s="31">
        <f t="shared" si="33"/>
        <v>1.0526325907034941</v>
      </c>
      <c r="S64" s="31">
        <f t="shared" si="33"/>
        <v>1.1718864939203086</v>
      </c>
      <c r="T64" s="31">
        <f t="shared" si="33"/>
        <v>0.78139421745807869</v>
      </c>
      <c r="U64" s="31">
        <f t="shared" si="33"/>
        <v>0.93295230317524813</v>
      </c>
      <c r="V64" s="31">
        <f t="shared" si="33"/>
        <v>1.0360662598919927</v>
      </c>
      <c r="W64" s="30" t="s">
        <v>256</v>
      </c>
      <c r="X64" s="31">
        <f t="shared" ref="X64:AI64" si="34">SQRT(1/X62*SUM(X65:X70))</f>
        <v>1.3516617991854185</v>
      </c>
      <c r="Y64" s="31">
        <f t="shared" si="34"/>
        <v>1.3179621472004752</v>
      </c>
      <c r="Z64" s="31">
        <f t="shared" si="34"/>
        <v>1.2172099243762351</v>
      </c>
      <c r="AA64" s="31">
        <f t="shared" si="34"/>
        <v>1.1421033228215387</v>
      </c>
      <c r="AB64" s="31">
        <f t="shared" si="34"/>
        <v>1.2125195948031613</v>
      </c>
      <c r="AC64" s="31">
        <f t="shared" si="34"/>
        <v>1.2142826065297609</v>
      </c>
      <c r="AD64" s="31">
        <f t="shared" si="34"/>
        <v>1.0040287932934988</v>
      </c>
      <c r="AE64" s="31">
        <f t="shared" si="34"/>
        <v>1.1112648874748827</v>
      </c>
      <c r="AF64" s="31">
        <f t="shared" si="34"/>
        <v>1.2755651739051446</v>
      </c>
      <c r="AG64" s="31">
        <f t="shared" si="34"/>
        <v>0.83702162312523909</v>
      </c>
      <c r="AH64" s="31">
        <f t="shared" si="34"/>
        <v>1.1661903789690602</v>
      </c>
      <c r="AI64" s="31">
        <f t="shared" si="34"/>
        <v>1.0997885225396202</v>
      </c>
      <c r="AJ64" s="19" t="s">
        <v>47</v>
      </c>
      <c r="AK64" s="6">
        <f>AQ57</f>
        <v>25</v>
      </c>
      <c r="AL64" s="20">
        <f t="shared" si="10"/>
        <v>11.574074074074074</v>
      </c>
      <c r="AS64" s="21" t="s">
        <v>254</v>
      </c>
      <c r="AT64" s="20">
        <f t="shared" ref="AT64:AY64" si="35">SUMPRODUCT(AT57:AT62,$AS57:$AS62)/AT63</f>
        <v>5.0566037735849054</v>
      </c>
      <c r="AU64" s="20">
        <f t="shared" si="35"/>
        <v>4.5849056603773581</v>
      </c>
      <c r="AV64" s="20">
        <f t="shared" si="35"/>
        <v>4.716981132075472</v>
      </c>
      <c r="AW64" s="20">
        <f t="shared" si="35"/>
        <v>5.1132075471698117</v>
      </c>
      <c r="AX64" s="20">
        <f t="shared" si="35"/>
        <v>4.4528301886792452</v>
      </c>
      <c r="AY64" s="20">
        <f t="shared" si="35"/>
        <v>5.3773584905660377</v>
      </c>
      <c r="BA64" s="20">
        <f t="shared" ref="BA64:BA67" si="36">BA58/BA$62*100</f>
        <v>3.8461538461538463</v>
      </c>
      <c r="BF64" s="21" t="s">
        <v>66</v>
      </c>
      <c r="BG64" s="6">
        <f>BM57</f>
        <v>5</v>
      </c>
      <c r="BH64" s="20">
        <f t="shared" si="16"/>
        <v>7.3529411764705888</v>
      </c>
      <c r="BR64" s="19" t="s">
        <v>152</v>
      </c>
      <c r="BS64" s="2">
        <f>COUNTIF(BS$3:BS$55,"Idaho")</f>
        <v>2</v>
      </c>
      <c r="BU64" s="6">
        <f>SUM(BU58:BU63)</f>
        <v>52</v>
      </c>
      <c r="BW64" s="19" t="s">
        <v>79</v>
      </c>
      <c r="BX64" s="11">
        <f>CB57</f>
        <v>2</v>
      </c>
      <c r="BY64" s="22">
        <f t="shared" si="21"/>
        <v>3.0769230769230771</v>
      </c>
      <c r="CD64" s="11" t="s">
        <v>241</v>
      </c>
      <c r="CE64" s="20">
        <f>CE59/CE$63*100</f>
        <v>7.6923076923076925</v>
      </c>
      <c r="CF64" s="19" t="s">
        <v>86</v>
      </c>
      <c r="CG64" s="6">
        <f>CK57</f>
        <v>2</v>
      </c>
      <c r="CL64" s="2">
        <f>SUM(CL59:CL63)</f>
        <v>7</v>
      </c>
    </row>
    <row r="65" spans="10:85" ht="28" x14ac:dyDescent="0.15">
      <c r="J65" s="9">
        <v>1</v>
      </c>
      <c r="K65" s="29">
        <f>K57*($J57-K$63)^2</f>
        <v>35.090000000000003</v>
      </c>
      <c r="L65" s="29">
        <f t="shared" ref="L65:V65" si="37">L57*($J57-L$63)^2</f>
        <v>26.31487889273356</v>
      </c>
      <c r="M65" s="29">
        <f t="shared" si="37"/>
        <v>31.790000000000006</v>
      </c>
      <c r="N65" s="29">
        <f t="shared" si="37"/>
        <v>31.27873894655901</v>
      </c>
      <c r="O65" s="29">
        <f t="shared" si="37"/>
        <v>32.000000000000007</v>
      </c>
      <c r="P65" s="29">
        <f t="shared" si="37"/>
        <v>29.287197231833915</v>
      </c>
      <c r="Q65" s="29">
        <f t="shared" si="37"/>
        <v>8.6505190311418705</v>
      </c>
      <c r="R65" s="29">
        <f t="shared" si="37"/>
        <v>0</v>
      </c>
      <c r="S65" s="29">
        <f t="shared" si="37"/>
        <v>22.778931180315258</v>
      </c>
      <c r="T65" s="29">
        <f t="shared" si="37"/>
        <v>0</v>
      </c>
      <c r="U65" s="29">
        <f t="shared" si="37"/>
        <v>13.939200000000001</v>
      </c>
      <c r="V65" s="29">
        <f t="shared" si="37"/>
        <v>9.9657823913879291</v>
      </c>
      <c r="W65" s="9">
        <v>1</v>
      </c>
      <c r="X65" s="29">
        <f>X57*($J57-X$63)^2</f>
        <v>62.802768166089976</v>
      </c>
      <c r="Y65" s="29">
        <f t="shared" ref="Y65:AI65" si="38">Y57*($J57-Y$63)^2</f>
        <v>32.010380622837374</v>
      </c>
      <c r="Z65" s="29">
        <f t="shared" si="38"/>
        <v>31.190399999999997</v>
      </c>
      <c r="AA65" s="29">
        <f t="shared" si="38"/>
        <v>28.302400000000002</v>
      </c>
      <c r="AB65" s="29">
        <f t="shared" si="38"/>
        <v>28.864282968089192</v>
      </c>
      <c r="AC65" s="29">
        <f t="shared" si="38"/>
        <v>15.711168639053252</v>
      </c>
      <c r="AD65" s="29">
        <f t="shared" si="38"/>
        <v>16.955017301038062</v>
      </c>
      <c r="AE65" s="29">
        <f t="shared" si="38"/>
        <v>20.792003075740094</v>
      </c>
      <c r="AF65" s="29">
        <f t="shared" si="38"/>
        <v>32.630526720492114</v>
      </c>
      <c r="AG65" s="29">
        <f t="shared" si="38"/>
        <v>9.5806336774652934</v>
      </c>
      <c r="AH65" s="29">
        <f t="shared" si="38"/>
        <v>24.480000000000008</v>
      </c>
      <c r="AI65" s="29">
        <f t="shared" si="38"/>
        <v>20.934256055363328</v>
      </c>
      <c r="AJ65" s="19" t="s">
        <v>257</v>
      </c>
      <c r="AK65" s="6">
        <f>AR57</f>
        <v>1</v>
      </c>
      <c r="AL65" s="20">
        <f t="shared" si="10"/>
        <v>0.46296296296296291</v>
      </c>
      <c r="AS65" s="30" t="s">
        <v>256</v>
      </c>
      <c r="AT65" s="31">
        <f t="shared" ref="AT65:AY65" si="39">SQRT(1/AT63*SUM(AT66:AT71))</f>
        <v>0.85594688469537772</v>
      </c>
      <c r="AU65" s="31">
        <f t="shared" si="39"/>
        <v>1.15634365630525</v>
      </c>
      <c r="AV65" s="31">
        <f t="shared" si="39"/>
        <v>1.1222847062613623</v>
      </c>
      <c r="AW65" s="31">
        <f t="shared" si="39"/>
        <v>0.768737690092957</v>
      </c>
      <c r="AX65" s="31">
        <f t="shared" si="39"/>
        <v>0.96281892997532625</v>
      </c>
      <c r="AY65" s="31">
        <f t="shared" si="39"/>
        <v>0.85177761058835555</v>
      </c>
      <c r="AZ65" s="29"/>
      <c r="BA65" s="20">
        <f t="shared" si="36"/>
        <v>11.538461538461538</v>
      </c>
      <c r="BF65" s="21" t="s">
        <v>67</v>
      </c>
      <c r="BG65" s="6">
        <f>BN57</f>
        <v>5</v>
      </c>
      <c r="BH65" s="20">
        <f t="shared" si="16"/>
        <v>7.3529411764705888</v>
      </c>
      <c r="BR65" s="19" t="s">
        <v>201</v>
      </c>
      <c r="BS65" s="2">
        <f>COUNTIF(BS$3:BS$55,"Illinois")</f>
        <v>1</v>
      </c>
      <c r="BW65" s="19" t="s">
        <v>80</v>
      </c>
      <c r="BX65" s="11">
        <f>CC57</f>
        <v>5</v>
      </c>
      <c r="BY65" s="22">
        <f t="shared" si="21"/>
        <v>7.6923076923076925</v>
      </c>
      <c r="CE65" s="20">
        <f>CE60/CE$63*100</f>
        <v>19.230769230769234</v>
      </c>
      <c r="CF65" s="21" t="s">
        <v>243</v>
      </c>
      <c r="CG65" s="6">
        <f>CL59</f>
        <v>0</v>
      </c>
    </row>
    <row r="66" spans="10:85" ht="14" x14ac:dyDescent="0.15">
      <c r="J66" s="9">
        <v>2</v>
      </c>
      <c r="K66" s="29">
        <f t="shared" ref="K66:V69" si="40">K58*($J58-K$63)^2</f>
        <v>4.000000000000007E-2</v>
      </c>
      <c r="L66" s="29">
        <f t="shared" si="40"/>
        <v>20.096885813148784</v>
      </c>
      <c r="M66" s="29">
        <f t="shared" si="40"/>
        <v>6.3700000000000037</v>
      </c>
      <c r="N66" s="29">
        <f t="shared" si="40"/>
        <v>5.1806997308727381</v>
      </c>
      <c r="O66" s="29">
        <f t="shared" si="40"/>
        <v>1.5555555555555571</v>
      </c>
      <c r="P66" s="29">
        <f t="shared" si="40"/>
        <v>1.2456747404844295</v>
      </c>
      <c r="Q66" s="29">
        <f t="shared" si="40"/>
        <v>11.304498269896197</v>
      </c>
      <c r="R66" s="29">
        <f t="shared" si="40"/>
        <v>21.704728950403691</v>
      </c>
      <c r="S66" s="29">
        <f t="shared" si="40"/>
        <v>9.6943483275663151</v>
      </c>
      <c r="T66" s="29">
        <f t="shared" si="40"/>
        <v>10.125</v>
      </c>
      <c r="U66" s="29">
        <f t="shared" si="40"/>
        <v>8.0688000000000013</v>
      </c>
      <c r="V66" s="29">
        <f t="shared" si="40"/>
        <v>18.608227604767404</v>
      </c>
      <c r="W66" s="9">
        <v>2</v>
      </c>
      <c r="X66" s="29">
        <f t="shared" ref="X66:AI69" si="41">X58*($J58-X$63)^2</f>
        <v>4.9965397923875434</v>
      </c>
      <c r="Y66" s="29">
        <f t="shared" si="41"/>
        <v>7.474048442906577</v>
      </c>
      <c r="Z66" s="29">
        <f t="shared" si="41"/>
        <v>9.8303999999999974</v>
      </c>
      <c r="AA66" s="29">
        <f t="shared" si="41"/>
        <v>5.5112000000000005</v>
      </c>
      <c r="AB66" s="29">
        <f t="shared" si="41"/>
        <v>14.217608612072276</v>
      </c>
      <c r="AC66" s="29">
        <f t="shared" si="41"/>
        <v>19.921597633136091</v>
      </c>
      <c r="AD66" s="29">
        <f t="shared" si="41"/>
        <v>0.46712802768166106</v>
      </c>
      <c r="AE66" s="29">
        <f t="shared" si="41"/>
        <v>7.6893502499038278E-3</v>
      </c>
      <c r="AF66" s="29">
        <f t="shared" si="41"/>
        <v>9.3564013840830427</v>
      </c>
      <c r="AG66" s="29">
        <f t="shared" si="41"/>
        <v>3.2808828764684925</v>
      </c>
      <c r="AH66" s="29">
        <f t="shared" si="41"/>
        <v>0.64000000000000112</v>
      </c>
      <c r="AI66" s="29">
        <f t="shared" si="41"/>
        <v>0.11687812379853953</v>
      </c>
      <c r="AK66" s="6">
        <f>SUM(AK58:AK65)</f>
        <v>216</v>
      </c>
      <c r="AL66" s="6">
        <f>SUM(AL58:AL65)</f>
        <v>100.00000000000001</v>
      </c>
      <c r="AS66" s="9">
        <v>1</v>
      </c>
      <c r="AT66" s="20">
        <f t="shared" ref="AT66:AY71" si="42">AT57*($AS57-AT$64)^2</f>
        <v>0</v>
      </c>
      <c r="AU66" s="20">
        <f t="shared" si="42"/>
        <v>0</v>
      </c>
      <c r="AV66" s="20">
        <f t="shared" si="42"/>
        <v>13.815948736205057</v>
      </c>
      <c r="AW66" s="20">
        <f t="shared" si="42"/>
        <v>0</v>
      </c>
      <c r="AX66" s="20">
        <f t="shared" si="42"/>
        <v>0</v>
      </c>
      <c r="AY66" s="20">
        <f t="shared" si="42"/>
        <v>0</v>
      </c>
      <c r="BA66" s="20">
        <f t="shared" si="36"/>
        <v>40.384615384615387</v>
      </c>
      <c r="BF66" s="21" t="s">
        <v>68</v>
      </c>
      <c r="BG66" s="6">
        <f>BO57</f>
        <v>8</v>
      </c>
      <c r="BH66" s="20">
        <f t="shared" si="16"/>
        <v>11.76470588235294</v>
      </c>
      <c r="BR66" s="19" t="s">
        <v>147</v>
      </c>
      <c r="BS66" s="2">
        <f>COUNTIF(BS$3:BS$55,"Massachusetts")</f>
        <v>1</v>
      </c>
      <c r="BW66" s="19" t="s">
        <v>257</v>
      </c>
      <c r="BX66" s="11">
        <f>CD57</f>
        <v>3</v>
      </c>
      <c r="BY66" s="22">
        <f t="shared" si="21"/>
        <v>4.6153846153846159</v>
      </c>
      <c r="CE66" s="20">
        <f>CE61/CE$63*100</f>
        <v>42.307692307692307</v>
      </c>
      <c r="CF66" s="21" t="s">
        <v>246</v>
      </c>
      <c r="CG66" s="6">
        <f t="shared" ref="CG66:CG68" si="43">CL60</f>
        <v>1</v>
      </c>
    </row>
    <row r="67" spans="10:85" ht="28" x14ac:dyDescent="0.15">
      <c r="J67" s="9">
        <v>3</v>
      </c>
      <c r="K67" s="29">
        <f t="shared" si="40"/>
        <v>6.4799999999999986</v>
      </c>
      <c r="L67" s="29">
        <f t="shared" si="40"/>
        <v>0.69204152249134876</v>
      </c>
      <c r="M67" s="29">
        <f t="shared" si="40"/>
        <v>0.98999999999999888</v>
      </c>
      <c r="N67" s="29">
        <f t="shared" si="40"/>
        <v>1.6732026143790875</v>
      </c>
      <c r="O67" s="29">
        <f t="shared" si="40"/>
        <v>3.9999999999999982</v>
      </c>
      <c r="P67" s="29">
        <f t="shared" si="40"/>
        <v>7.1176470588235281</v>
      </c>
      <c r="Q67" s="29">
        <f t="shared" si="40"/>
        <v>7.0865051903114216</v>
      </c>
      <c r="R67" s="29">
        <f t="shared" si="40"/>
        <v>10.575932333717798</v>
      </c>
      <c r="S67" s="29">
        <f t="shared" si="40"/>
        <v>0.57670126874279237</v>
      </c>
      <c r="T67" s="29">
        <f t="shared" si="40"/>
        <v>7.8125</v>
      </c>
      <c r="U67" s="29">
        <f t="shared" si="40"/>
        <v>5.3248000000000024</v>
      </c>
      <c r="V67" s="29">
        <f t="shared" si="40"/>
        <v>8.029988465974629</v>
      </c>
      <c r="W67" s="9">
        <v>3</v>
      </c>
      <c r="X67" s="29">
        <f t="shared" si="41"/>
        <v>4.577854671280277</v>
      </c>
      <c r="Y67" s="29">
        <f t="shared" si="41"/>
        <v>0.77854671280276733</v>
      </c>
      <c r="Z67" s="29">
        <f t="shared" si="41"/>
        <v>1.0975999999999984</v>
      </c>
      <c r="AA67" s="29">
        <f t="shared" si="41"/>
        <v>6.0984000000000034</v>
      </c>
      <c r="AB67" s="29">
        <f t="shared" si="41"/>
        <v>4.2387543252595128</v>
      </c>
      <c r="AC67" s="29">
        <f t="shared" si="41"/>
        <v>1.3313609467455609</v>
      </c>
      <c r="AD67" s="29">
        <f t="shared" si="41"/>
        <v>9.6885813148788937</v>
      </c>
      <c r="AE67" s="29">
        <f t="shared" si="41"/>
        <v>1.9223375624759711</v>
      </c>
      <c r="AF67" s="29">
        <f t="shared" si="41"/>
        <v>6.1514801999230624E-3</v>
      </c>
      <c r="AG67" s="29">
        <f t="shared" si="41"/>
        <v>6.3321466714133141</v>
      </c>
      <c r="AH67" s="29">
        <f t="shared" si="41"/>
        <v>6.3999999999999968</v>
      </c>
      <c r="AI67" s="29">
        <f t="shared" si="41"/>
        <v>7.6435986159169529</v>
      </c>
      <c r="AS67" s="9">
        <v>2</v>
      </c>
      <c r="AT67" s="20">
        <f t="shared" si="42"/>
        <v>0</v>
      </c>
      <c r="AU67" s="20">
        <f t="shared" si="42"/>
        <v>13.363474546101813</v>
      </c>
      <c r="AV67" s="20">
        <f t="shared" si="42"/>
        <v>7.3819864720541135</v>
      </c>
      <c r="AW67" s="20">
        <f t="shared" si="42"/>
        <v>0</v>
      </c>
      <c r="AX67" s="20">
        <f t="shared" si="42"/>
        <v>12.032751868992523</v>
      </c>
      <c r="AY67" s="20">
        <f t="shared" si="42"/>
        <v>11.406550373798504</v>
      </c>
      <c r="BA67" s="20">
        <f t="shared" si="36"/>
        <v>44.230769230769226</v>
      </c>
      <c r="BF67" s="21" t="s">
        <v>69</v>
      </c>
      <c r="BG67" s="6">
        <f>BP57</f>
        <v>3</v>
      </c>
      <c r="BH67" s="20">
        <f t="shared" si="16"/>
        <v>4.4117647058823533</v>
      </c>
      <c r="BR67" s="19" t="s">
        <v>182</v>
      </c>
      <c r="BS67" s="2">
        <f>COUNTIF(BS$3:BS$55,"Maryland")</f>
        <v>1</v>
      </c>
      <c r="BX67" s="11">
        <f>SUM(BX59:BX66)</f>
        <v>65</v>
      </c>
      <c r="CE67" s="20">
        <f>CE62/CE$63*100</f>
        <v>30.76923076923077</v>
      </c>
      <c r="CF67" s="21" t="s">
        <v>248</v>
      </c>
      <c r="CG67" s="6">
        <f t="shared" si="43"/>
        <v>2</v>
      </c>
    </row>
    <row r="68" spans="10:85" ht="28" x14ac:dyDescent="0.15">
      <c r="J68" s="9">
        <v>4</v>
      </c>
      <c r="K68" s="29">
        <f t="shared" si="40"/>
        <v>3.61</v>
      </c>
      <c r="L68" s="29">
        <f t="shared" si="40"/>
        <v>7.474048442906577</v>
      </c>
      <c r="M68" s="29">
        <f t="shared" si="40"/>
        <v>16.899999999999995</v>
      </c>
      <c r="N68" s="29">
        <f t="shared" si="40"/>
        <v>12.081122645136491</v>
      </c>
      <c r="O68" s="29">
        <f t="shared" si="40"/>
        <v>11.111111111111109</v>
      </c>
      <c r="P68" s="29">
        <f t="shared" si="40"/>
        <v>18.989619377162629</v>
      </c>
      <c r="Q68" s="29">
        <f t="shared" si="40"/>
        <v>8.6505190311418068E-2</v>
      </c>
      <c r="R68" s="29">
        <f t="shared" si="40"/>
        <v>0.11534025374855847</v>
      </c>
      <c r="S68" s="29">
        <f t="shared" si="40"/>
        <v>12.875432525951561</v>
      </c>
      <c r="T68" s="29">
        <f t="shared" si="40"/>
        <v>1.4375</v>
      </c>
      <c r="U68" s="29">
        <f t="shared" si="40"/>
        <v>3.2399999999999975</v>
      </c>
      <c r="V68" s="29">
        <f t="shared" si="40"/>
        <v>0.36908881199538796</v>
      </c>
      <c r="W68" s="9">
        <v>4</v>
      </c>
      <c r="X68" s="29">
        <f t="shared" si="41"/>
        <v>0.3321799307958479</v>
      </c>
      <c r="Y68" s="29">
        <f t="shared" si="41"/>
        <v>16.747404844290653</v>
      </c>
      <c r="Z68" s="29">
        <f t="shared" si="41"/>
        <v>8.2944000000000049</v>
      </c>
      <c r="AA68" s="29">
        <f t="shared" si="41"/>
        <v>1.9651999999999983</v>
      </c>
      <c r="AB68" s="29">
        <f t="shared" si="41"/>
        <v>1.7716262975778572</v>
      </c>
      <c r="AC68" s="29">
        <f t="shared" si="41"/>
        <v>4.5565828402366879</v>
      </c>
      <c r="AD68" s="29">
        <f t="shared" si="41"/>
        <v>14.211072664359865</v>
      </c>
      <c r="AE68" s="29">
        <f t="shared" si="41"/>
        <v>31.375624759707808</v>
      </c>
      <c r="AF68" s="29">
        <f t="shared" si="41"/>
        <v>9.6116878123798557</v>
      </c>
      <c r="AG68" s="29">
        <f t="shared" si="41"/>
        <v>6.0163759344962617</v>
      </c>
      <c r="AH68" s="29">
        <f t="shared" si="41"/>
        <v>12.959999999999997</v>
      </c>
      <c r="AI68" s="29">
        <f t="shared" si="41"/>
        <v>7.3848519800076877</v>
      </c>
      <c r="AS68" s="9">
        <v>3</v>
      </c>
      <c r="AT68" s="20">
        <f t="shared" si="42"/>
        <v>12.688857244571018</v>
      </c>
      <c r="AU68" s="20">
        <f t="shared" si="42"/>
        <v>20.095407618369517</v>
      </c>
      <c r="AV68" s="20">
        <f t="shared" si="42"/>
        <v>14.740121039515849</v>
      </c>
      <c r="AW68" s="20">
        <f t="shared" si="42"/>
        <v>4.4656461374154519</v>
      </c>
      <c r="AX68" s="20">
        <f t="shared" si="42"/>
        <v>8.4428622285510855</v>
      </c>
      <c r="AY68" s="20">
        <f t="shared" si="42"/>
        <v>0</v>
      </c>
      <c r="BF68" s="21" t="s">
        <v>70</v>
      </c>
      <c r="BG68" s="6">
        <f>BQ57</f>
        <v>14</v>
      </c>
      <c r="BH68" s="20">
        <f t="shared" si="16"/>
        <v>20.588235294117645</v>
      </c>
      <c r="BR68" s="19" t="s">
        <v>115</v>
      </c>
      <c r="BS68" s="2">
        <f>COUNTIF(BS$3:BS$55,"New Mexico")</f>
        <v>2</v>
      </c>
      <c r="CF68" s="21" t="s">
        <v>252</v>
      </c>
      <c r="CG68" s="6">
        <f t="shared" si="43"/>
        <v>4</v>
      </c>
    </row>
    <row r="69" spans="10:85" ht="42" x14ac:dyDescent="0.15">
      <c r="J69" s="9">
        <v>5</v>
      </c>
      <c r="K69" s="29">
        <f t="shared" si="40"/>
        <v>67.28</v>
      </c>
      <c r="L69" s="29">
        <f t="shared" si="40"/>
        <v>32.010380622837374</v>
      </c>
      <c r="M69" s="29">
        <f t="shared" si="40"/>
        <v>26.449999999999996</v>
      </c>
      <c r="N69" s="29">
        <f t="shared" si="40"/>
        <v>26.766628219915422</v>
      </c>
      <c r="O69" s="29">
        <f t="shared" si="40"/>
        <v>42.666666666666664</v>
      </c>
      <c r="P69" s="29">
        <f t="shared" si="40"/>
        <v>7.0069204152249132</v>
      </c>
      <c r="Q69" s="29">
        <f t="shared" si="40"/>
        <v>15.695501730103802</v>
      </c>
      <c r="R69" s="29">
        <f t="shared" si="40"/>
        <v>24.113802383698584</v>
      </c>
      <c r="S69" s="29">
        <f t="shared" si="40"/>
        <v>24.113802383698584</v>
      </c>
      <c r="T69" s="29">
        <f t="shared" si="40"/>
        <v>12.375</v>
      </c>
      <c r="U69" s="29">
        <f t="shared" si="40"/>
        <v>12.947199999999999</v>
      </c>
      <c r="V69" s="29">
        <f t="shared" si="40"/>
        <v>17.772010765090336</v>
      </c>
      <c r="W69" s="9">
        <v>5</v>
      </c>
      <c r="X69" s="29">
        <f t="shared" si="41"/>
        <v>20.46712802768166</v>
      </c>
      <c r="Y69" s="29">
        <f t="shared" si="41"/>
        <v>31.577854671280274</v>
      </c>
      <c r="Z69" s="29">
        <f t="shared" si="41"/>
        <v>23.667200000000005</v>
      </c>
      <c r="AA69" s="29">
        <f t="shared" si="41"/>
        <v>23.342799999999997</v>
      </c>
      <c r="AB69" s="29">
        <f t="shared" si="41"/>
        <v>25.888119953863907</v>
      </c>
      <c r="AC69" s="29">
        <f t="shared" si="41"/>
        <v>35.152366863905328</v>
      </c>
      <c r="AD69" s="29">
        <f t="shared" si="41"/>
        <v>10.089965397923876</v>
      </c>
      <c r="AE69" s="29">
        <f t="shared" si="41"/>
        <v>8.8827374086889659</v>
      </c>
      <c r="AF69" s="29">
        <f t="shared" si="41"/>
        <v>31.375624759707808</v>
      </c>
      <c r="AG69" s="29">
        <f t="shared" si="41"/>
        <v>11.922036311854752</v>
      </c>
      <c r="AH69" s="29">
        <f t="shared" si="41"/>
        <v>23.519999999999996</v>
      </c>
      <c r="AI69" s="29">
        <f t="shared" si="41"/>
        <v>25.606689734717413</v>
      </c>
      <c r="AS69" s="9">
        <v>4</v>
      </c>
      <c r="AT69" s="20">
        <f t="shared" si="42"/>
        <v>10.047703809184759</v>
      </c>
      <c r="AU69" s="20">
        <f t="shared" si="42"/>
        <v>5.131719473122101</v>
      </c>
      <c r="AV69" s="20">
        <f t="shared" si="42"/>
        <v>6.1687433250267043</v>
      </c>
      <c r="AW69" s="20">
        <f t="shared" si="42"/>
        <v>12.392310430758286</v>
      </c>
      <c r="AX69" s="20">
        <f t="shared" si="42"/>
        <v>4.7162691349234578</v>
      </c>
      <c r="AY69" s="20">
        <f t="shared" si="42"/>
        <v>13.279814880740476</v>
      </c>
      <c r="BG69" s="11">
        <f>SUM(BG58:BG68)</f>
        <v>68</v>
      </c>
      <c r="BR69" s="19" t="s">
        <v>124</v>
      </c>
      <c r="BS69" s="2">
        <f>COUNTIF(BS$3:BS$55,"North Carolina")</f>
        <v>2</v>
      </c>
      <c r="CF69" s="21" t="s">
        <v>40</v>
      </c>
      <c r="CG69" s="6">
        <v>5</v>
      </c>
    </row>
    <row r="70" spans="10:85" x14ac:dyDescent="0.15">
      <c r="AS70" s="9">
        <v>5</v>
      </c>
      <c r="AT70" s="20">
        <f t="shared" si="42"/>
        <v>7.3691705233178459E-2</v>
      </c>
      <c r="AU70" s="20">
        <f t="shared" si="42"/>
        <v>2.2399430402278431</v>
      </c>
      <c r="AV70" s="20">
        <f t="shared" si="42"/>
        <v>1.6019935920256287</v>
      </c>
      <c r="AW70" s="20">
        <f t="shared" si="42"/>
        <v>0.30758276966892362</v>
      </c>
      <c r="AX70" s="20">
        <f t="shared" si="42"/>
        <v>4.7903168387326467</v>
      </c>
      <c r="AY70" s="20">
        <f t="shared" si="42"/>
        <v>2.1359914560341746</v>
      </c>
      <c r="BR70" s="19" t="s">
        <v>88</v>
      </c>
      <c r="BS70" s="2">
        <f>COUNTIF(BS$3:BS$55,"New York")</f>
        <v>5</v>
      </c>
    </row>
    <row r="71" spans="10:85" x14ac:dyDescent="0.15">
      <c r="AS71" s="9">
        <v>6</v>
      </c>
      <c r="AT71" s="20">
        <f t="shared" si="42"/>
        <v>16.019935920256327</v>
      </c>
      <c r="AU71" s="20">
        <f t="shared" si="42"/>
        <v>30.037379850480612</v>
      </c>
      <c r="AV71" s="20">
        <f t="shared" si="42"/>
        <v>23.045923816304725</v>
      </c>
      <c r="AW71" s="20">
        <f t="shared" si="42"/>
        <v>14.15521537913847</v>
      </c>
      <c r="AX71" s="20">
        <f t="shared" si="42"/>
        <v>19.149875400498402</v>
      </c>
      <c r="AY71" s="20">
        <f t="shared" si="42"/>
        <v>11.63047347810609</v>
      </c>
      <c r="BR71" s="19" t="s">
        <v>112</v>
      </c>
      <c r="BS71" s="2">
        <f>COUNTIF(BS$3:BS$55,"Tennessee")</f>
        <v>13</v>
      </c>
    </row>
    <row r="72" spans="10:85" x14ac:dyDescent="0.15">
      <c r="BR72" s="19" t="s">
        <v>258</v>
      </c>
      <c r="BS72" s="2">
        <f>COUNTIF(BS$3:BS$55,"Texas")</f>
        <v>0</v>
      </c>
    </row>
    <row r="73" spans="10:85" x14ac:dyDescent="0.15">
      <c r="BR73" s="19" t="s">
        <v>176</v>
      </c>
      <c r="BS73" s="2">
        <f>COUNTIF(BS$3:BS$55,"UTAH")</f>
        <v>1</v>
      </c>
    </row>
    <row r="74" spans="10:85" x14ac:dyDescent="0.15">
      <c r="BR74" s="19" t="s">
        <v>158</v>
      </c>
      <c r="BS74" s="2">
        <f>COUNTIF(BS$3:BS$55,"Virginia")</f>
        <v>1</v>
      </c>
    </row>
    <row r="75" spans="10:85" x14ac:dyDescent="0.15">
      <c r="BR75" s="19" t="s">
        <v>259</v>
      </c>
      <c r="BS75" s="2">
        <f>COUNTIF(BS$3:BS$55,"Washington")</f>
        <v>0</v>
      </c>
    </row>
    <row r="76" spans="10:85" x14ac:dyDescent="0.15">
      <c r="BR76" s="19"/>
    </row>
    <row r="77" spans="10:85" x14ac:dyDescent="0.15">
      <c r="BR77" s="19" t="s">
        <v>260</v>
      </c>
      <c r="BS77" s="2">
        <f>COUNTIF(BS$3:BS$55,"Queensland")</f>
        <v>1</v>
      </c>
    </row>
    <row r="78" spans="10:85" x14ac:dyDescent="0.15">
      <c r="BR78" s="19" t="s">
        <v>103</v>
      </c>
      <c r="BS78" s="2">
        <f>COUNTIF(BT$3:BT$55,"UK")</f>
        <v>3</v>
      </c>
    </row>
    <row r="79" spans="10:85" x14ac:dyDescent="0.15">
      <c r="BR79" s="19" t="s">
        <v>261</v>
      </c>
      <c r="BS79" s="2">
        <f>COUNTIF(BS$3:BS$55,"Université Paris-Dauphine")</f>
        <v>1</v>
      </c>
    </row>
    <row r="80" spans="10:85" x14ac:dyDescent="0.15">
      <c r="BR80" s="19" t="s">
        <v>89</v>
      </c>
      <c r="BS80" s="2">
        <f>COUNTIF(BT$3:BT$55,"USA")</f>
        <v>40</v>
      </c>
    </row>
  </sheetData>
  <mergeCells count="11">
    <mergeCell ref="BG1:BR1"/>
    <mergeCell ref="BS1:BT1"/>
    <mergeCell ref="BU1:BV1"/>
    <mergeCell ref="BW1:CD1"/>
    <mergeCell ref="CF1:CL1"/>
    <mergeCell ref="H1:I1"/>
    <mergeCell ref="K1:W1"/>
    <mergeCell ref="X1:AJ1"/>
    <mergeCell ref="AK1:AR1"/>
    <mergeCell ref="AT1:AZ1"/>
    <mergeCell ref="BC1:BE1"/>
  </mergeCells>
  <pageMargins left="0.75" right="0.75" top="1" bottom="1" header="0.5" footer="0.5"/>
  <pageSetup paperSize="9" orientation="portrait" horizontalDpi="4294967292" verticalDpi="4294967292"/>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amended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Alison Specht</dc:creator>
  <cp:lastModifiedBy>Alison Specht</cp:lastModifiedBy>
  <dcterms:created xsi:type="dcterms:W3CDTF">2019-05-01T15:07:00Z</dcterms:created>
  <dcterms:modified xsi:type="dcterms:W3CDTF">2019-05-01T15:09:01Z</dcterms:modified>
</cp:coreProperties>
</file>