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  <sheet state="visible" name="Series" sheetId="4" r:id="rId7"/>
    <sheet state="visible" name="Sheet4" sheetId="5" r:id="rId8"/>
  </sheets>
  <definedNames/>
  <calcPr/>
  <extLst>
    <ext uri="GoogleSheetsCustomDataVersion1">
      <go:sheetsCustomData xmlns:go="http://customooxmlschemas.google.com/" r:id="rId9" roundtripDataSignature="AMtx7miq67pKRv3AN6xBofeRIrPDKfb16w=="/>
    </ext>
  </extLst>
</workbook>
</file>

<file path=xl/sharedStrings.xml><?xml version="1.0" encoding="utf-8"?>
<sst xmlns="http://schemas.openxmlformats.org/spreadsheetml/2006/main" count="865" uniqueCount="83">
  <si>
    <t>Target 441</t>
  </si>
  <si>
    <t>max as determined by filter</t>
  </si>
  <si>
    <t>Average Concentration?</t>
  </si>
  <si>
    <t>determined by feed rate and filter size</t>
  </si>
  <si>
    <t>pressure drop across filtration unit</t>
  </si>
  <si>
    <t>J (Permeate Flux)</t>
  </si>
  <si>
    <t xml:space="preserve">Q </t>
  </si>
  <si>
    <t>Area</t>
  </si>
  <si>
    <t>Q (Permeate volumetric flow)</t>
  </si>
  <si>
    <t>TMP</t>
  </si>
  <si>
    <t xml:space="preserve">TMP </t>
  </si>
  <si>
    <t>C</t>
  </si>
  <si>
    <t>Y (gama)</t>
  </si>
  <si>
    <t>deltaP</t>
  </si>
  <si>
    <t>deltaP (145psi max)</t>
  </si>
  <si>
    <t>Y</t>
  </si>
  <si>
    <t>m^3/(s*m^2)</t>
  </si>
  <si>
    <t>L/(s*m^2)</t>
  </si>
  <si>
    <t>LMH</t>
  </si>
  <si>
    <t>L/s</t>
  </si>
  <si>
    <t>M^2</t>
  </si>
  <si>
    <t>(Pa)</t>
  </si>
  <si>
    <t>PSI</t>
  </si>
  <si>
    <t>(g/L)</t>
  </si>
  <si>
    <t>(1/S)</t>
  </si>
  <si>
    <t>(PSI)</t>
  </si>
  <si>
    <t>shear rate</t>
  </si>
  <si>
    <t>average flow velocity/membrane radius)</t>
  </si>
  <si>
    <t>Max flow conditon per unit</t>
  </si>
  <si>
    <t>Max flow condition per unit</t>
  </si>
  <si>
    <t>feed flow rate Required</t>
  </si>
  <si>
    <t>feed flow rate</t>
  </si>
  <si>
    <t>Cross A</t>
  </si>
  <si>
    <t>membrane radius</t>
  </si>
  <si>
    <t>number of filters calc</t>
  </si>
  <si>
    <t>needed</t>
  </si>
  <si>
    <t>filter length</t>
  </si>
  <si>
    <t>Membrane area/ unit</t>
  </si>
  <si>
    <t>Total membrane area</t>
  </si>
  <si>
    <t>AMI hollow Fiber Membrane</t>
  </si>
  <si>
    <t>GPD</t>
  </si>
  <si>
    <t>(L/s)</t>
  </si>
  <si>
    <t>(m^3/s)</t>
  </si>
  <si>
    <t>(m^2)</t>
  </si>
  <si>
    <t>(m)</t>
  </si>
  <si>
    <t>AMI Tubular Membrane</t>
  </si>
  <si>
    <t>units in parallel</t>
  </si>
  <si>
    <t>Exit Conc</t>
  </si>
  <si>
    <t>units in series</t>
  </si>
  <si>
    <t>Units in parallel</t>
  </si>
  <si>
    <t>Q (L/S)</t>
  </si>
  <si>
    <t>Permeate Q total</t>
  </si>
  <si>
    <t>series</t>
  </si>
  <si>
    <t>para</t>
  </si>
  <si>
    <t>Difference</t>
  </si>
  <si>
    <t>Qfeed</t>
  </si>
  <si>
    <t>Xg</t>
  </si>
  <si>
    <t>Permeate flux</t>
  </si>
  <si>
    <t>Conc</t>
  </si>
  <si>
    <t xml:space="preserve">Optimal TMP </t>
  </si>
  <si>
    <t>Feed Flow Rate</t>
  </si>
  <si>
    <t>Conc diff</t>
  </si>
  <si>
    <t>Average</t>
  </si>
  <si>
    <t>diff</t>
  </si>
  <si>
    <t>Total units</t>
  </si>
  <si>
    <t>Area (m^2)</t>
  </si>
  <si>
    <t>TMP (Pa)</t>
  </si>
  <si>
    <t>C (g/L)</t>
  </si>
  <si>
    <t>Goal</t>
  </si>
  <si>
    <t>Parallel Filters</t>
  </si>
  <si>
    <t>Total Filter Count</t>
  </si>
  <si>
    <t>3 Filters in Series</t>
  </si>
  <si>
    <t>1100 L/S seems unreasonable</t>
  </si>
  <si>
    <t>30 Filters</t>
  </si>
  <si>
    <t>30 Filters in Series</t>
  </si>
  <si>
    <t>4 Filters in Series</t>
  </si>
  <si>
    <t>800 L/s Seems unreasonable</t>
  </si>
  <si>
    <t>20 Filters</t>
  </si>
  <si>
    <t>20 Filters in Series</t>
  </si>
  <si>
    <t>22-25 L/s seems reasonable</t>
  </si>
  <si>
    <t>5 Filters in Series</t>
  </si>
  <si>
    <t>6 Filters in Series</t>
  </si>
  <si>
    <t>8 Filters in Series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</si>
</sst>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1" fillId="3" fontId="2" numFmtId="0" xfId="0" applyBorder="1" applyFill="1" applyFont="1"/>
    <xf borderId="0" fillId="0" fontId="2" numFmtId="1" xfId="0" applyFont="1" applyNumberFormat="1"/>
    <xf borderId="0" fillId="0" fontId="2" numFmtId="0" xfId="0" applyAlignment="1" applyFont="1">
      <alignment horizontal="center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Lab corelation 1</a:t>
            </a:r>
          </a:p>
        </c:rich>
      </c:tx>
      <c:overlay val="0"/>
    </c:title>
    <c:plotArea>
      <c:layout/>
      <c:scatterChart>
        <c:scatterStyle val="lineMarker"/>
        <c:varyColors val="0"/>
        <c:ser>
          <c:idx val="0"/>
          <c:order val="0"/>
          <c:tx>
            <c:v>300 ml/min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trendline>
            <c:name>Linear (300 ml/min)</c:name>
            <c:spPr>
              <a:ln w="19050">
                <a:solidFill>
                  <a:srgbClr val="000000">
                    <a:alpha val="0"/>
                  </a:srgbClr>
                </a:solidFill>
              </a:ln>
            </c:spPr>
            <c:trendlineType val="linear"/>
            <c:dispRSqr val="0"/>
            <c:dispEq val="0"/>
          </c:trendline>
          <c:xVal>
            <c:numRef>
              <c:f>Sheet2!$D$8:$D$9</c:f>
            </c:numRef>
          </c:xVal>
          <c:yVal>
            <c:numRef>
              <c:f>Sheet2!$C$8:$C$9</c:f>
              <c:numCache/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93069950"/>
        <c:axId val="2062243284"/>
      </c:scatterChart>
      <c:valAx>
        <c:axId val="1393069950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 sz="1000">
                    <a:solidFill>
                      <a:srgbClr val="000000"/>
                    </a:solidFill>
                    <a:latin typeface="+mn-lt"/>
                  </a:rPr>
                  <a:t>TMP (psi)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2062243284"/>
      </c:valAx>
      <c:valAx>
        <c:axId val="206224328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 sz="1000">
                    <a:solidFill>
                      <a:srgbClr val="000000"/>
                    </a:solidFill>
                    <a:latin typeface="+mn-lt"/>
                  </a:rPr>
                  <a:t>Permeate flux (LMH)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393069950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scatterChart>
        <c:scatterStyle val="lineMarker"/>
        <c:ser>
          <c:idx val="0"/>
          <c:order val="0"/>
          <c:tx>
            <c:v>.5 w/v%-300ml/min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Sheet2!$D$3</c:f>
            </c:numRef>
          </c:xVal>
          <c:yVal>
            <c:numRef>
              <c:f>Sheet2!$D$6</c:f>
              <c:numCache/>
            </c:numRef>
          </c:yVal>
        </c:ser>
        <c:ser>
          <c:idx val="1"/>
          <c:order val="1"/>
          <c:tx>
            <c:v>1w/v%-300ml/min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2"/>
              </a:solidFill>
              <a:ln cmpd="sng">
                <a:solidFill>
                  <a:schemeClr val="accent2"/>
                </a:solidFill>
              </a:ln>
            </c:spPr>
          </c:marker>
          <c:xVal>
            <c:numRef>
              <c:f>Sheet2!$D$3</c:f>
            </c:numRef>
          </c:xVal>
          <c:yVal>
            <c:numRef>
              <c:f>Sheet2!$C$3</c:f>
              <c:numCache/>
            </c:numRef>
          </c:yVal>
        </c:ser>
        <c:ser>
          <c:idx val="2"/>
          <c:order val="2"/>
          <c:tx>
            <c:v>.5w/v%-100ml/min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3"/>
              </a:solidFill>
              <a:ln cmpd="sng">
                <a:solidFill>
                  <a:schemeClr val="accent3"/>
                </a:solidFill>
              </a:ln>
            </c:spPr>
          </c:marker>
          <c:xVal>
            <c:numRef>
              <c:f>Sheet2!$D$3</c:f>
            </c:numRef>
          </c:xVal>
          <c:yVal>
            <c:numRef>
              <c:f>Sheet2!$C$6</c:f>
              <c:numCache/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15014087"/>
        <c:axId val="1610173407"/>
      </c:scatterChart>
      <c:valAx>
        <c:axId val="1715014087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 sz="1000">
                    <a:solidFill>
                      <a:srgbClr val="000000"/>
                    </a:solidFill>
                    <a:latin typeface="+mn-lt"/>
                  </a:rPr>
                  <a:t>TMP (psi)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610173407"/>
      </c:valAx>
      <c:valAx>
        <c:axId val="161017340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 sz="1000">
                    <a:solidFill>
                      <a:srgbClr val="000000"/>
                    </a:solidFill>
                    <a:latin typeface="+mn-lt"/>
                  </a:rPr>
                  <a:t>Permeate Flux (LMH)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715014087"/>
      </c:valAx>
    </c:plotArea>
    <c:legend>
      <c:legendPos val="r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scatterChart>
        <c:scatterStyle val="lineMarker"/>
        <c:ser>
          <c:idx val="0"/>
          <c:order val="0"/>
          <c:tx>
            <c:v>.5w/v%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Sheet2!$Q$21</c:f>
            </c:numRef>
          </c:xVal>
          <c:yVal>
            <c:numRef>
              <c:f>Sheet2!$Q$19</c:f>
              <c:numCache/>
            </c:numRef>
          </c:yVal>
        </c:ser>
        <c:ser>
          <c:idx val="1"/>
          <c:order val="1"/>
          <c:tx>
            <c:v>1w/v%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2"/>
              </a:solidFill>
              <a:ln cmpd="sng">
                <a:solidFill>
                  <a:schemeClr val="accent2"/>
                </a:solidFill>
              </a:ln>
            </c:spPr>
          </c:marker>
          <c:xVal>
            <c:numRef>
              <c:f>Sheet2!$Q$21</c:f>
            </c:numRef>
          </c:xVal>
          <c:yVal>
            <c:numRef>
              <c:f>Sheet2!$P$21</c:f>
              <c:numCache/>
            </c:numRef>
          </c:yVal>
        </c:ser>
        <c:ser>
          <c:idx val="2"/>
          <c:order val="2"/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3"/>
              </a:solidFill>
              <a:ln cmpd="sng">
                <a:solidFill>
                  <a:schemeClr val="accent3"/>
                </a:solidFill>
              </a:ln>
            </c:spPr>
          </c:marker>
          <c:xVal>
            <c:numRef>
              <c:f>Sheet2!$Q$21</c:f>
            </c:numRef>
          </c:xVal>
          <c:yVal>
            <c:numRef>
              <c:f>Sheet2!$P$19</c:f>
              <c:numCache/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7626685"/>
        <c:axId val="2082939590"/>
      </c:scatterChart>
      <c:valAx>
        <c:axId val="907626685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 sz="1000">
                    <a:solidFill>
                      <a:srgbClr val="000000"/>
                    </a:solidFill>
                    <a:latin typeface="+mn-lt"/>
                  </a:rPr>
                  <a:t>Feed flux flow rate (ml/min)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2082939590"/>
      </c:valAx>
      <c:valAx>
        <c:axId val="208293959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 sz="1000">
                    <a:solidFill>
                      <a:srgbClr val="000000"/>
                    </a:solidFill>
                    <a:latin typeface="+mn-lt"/>
                  </a:rPr>
                  <a:t>Optima TMP (psi)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907626685"/>
      </c:valAx>
    </c:plotArea>
    <c:legend>
      <c:legendPos val="r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scatterChart>
        <c:scatterStyle val="lineMarker"/>
        <c:varyColors val="0"/>
        <c:ser>
          <c:idx val="0"/>
          <c:order val="0"/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Sheet3!$B$27:$B$32</c:f>
            </c:numRef>
          </c:xVal>
          <c:yVal>
            <c:numRef>
              <c:f>Sheet3!$C$27:$C$32</c:f>
              <c:numCache/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9619643"/>
        <c:axId val="11689139"/>
      </c:scatterChart>
      <c:valAx>
        <c:axId val="1259619643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 sz="1000">
                    <a:solidFill>
                      <a:srgbClr val="000000"/>
                    </a:solidFill>
                    <a:latin typeface="+mn-lt"/>
                  </a:rPr>
                  <a:t># of parallel units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1689139"/>
      </c:valAx>
      <c:valAx>
        <c:axId val="1168913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 sz="1000">
                    <a:solidFill>
                      <a:srgbClr val="000000"/>
                    </a:solidFill>
                    <a:latin typeface="+mn-lt"/>
                  </a:rPr>
                  <a:t>Total Filters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259619643"/>
      </c:valAx>
    </c:plotArea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Flux Per Unit</a:t>
            </a:r>
          </a:p>
        </c:rich>
      </c:tx>
      <c:overlay val="0"/>
    </c:title>
    <c:plotArea>
      <c:layout/>
      <c:scatterChart>
        <c:scatterStyle val="lineMarker"/>
        <c:varyColors val="0"/>
        <c:ser>
          <c:idx val="0"/>
          <c:order val="0"/>
          <c:tx>
            <c:v>flux per unit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Sheet3!$AC$6:$AC$33</c:f>
            </c:numRef>
          </c:xVal>
          <c:yVal>
            <c:numRef>
              <c:f>Sheet3!$T$6:$T$33</c:f>
              <c:numCache/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50730581"/>
        <c:axId val="1010921638"/>
      </c:scatterChart>
      <c:valAx>
        <c:axId val="750730581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 sz="1000">
                    <a:solidFill>
                      <a:srgbClr val="000000"/>
                    </a:solidFill>
                    <a:latin typeface="+mn-lt"/>
                  </a:rPr>
                  <a:t>FIlter Number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010921638"/>
      </c:valAx>
      <c:valAx>
        <c:axId val="101092163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 sz="1000">
                    <a:solidFill>
                      <a:srgbClr val="000000"/>
                    </a:solidFill>
                    <a:latin typeface="+mn-lt"/>
                  </a:rPr>
                  <a:t>Permeate Flux (L/S)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750730581"/>
      </c:valAx>
    </c:plotArea>
    <c:plotVisOnly val="1"/>
  </c:chart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2484802350584284"/>
          <c:y val="0.05176470588235294"/>
          <c:w val="0.7503039529883143"/>
          <c:h val="0.7392785548865215"/>
        </c:manualLayout>
      </c:layout>
      <c:barChart>
        <c:barDir val="col"/>
        <c:ser>
          <c:idx val="0"/>
          <c:order val="0"/>
          <c:tx>
            <c:v>Average Concentration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Sheet4!$B$55:$B$60</c:f>
            </c:strRef>
          </c:cat>
          <c:val>
            <c:numRef>
              <c:f>Sheet4!$P$55:$P$60</c:f>
              <c:numCache/>
            </c:numRef>
          </c:val>
        </c:ser>
        <c:axId val="1620816495"/>
        <c:axId val="1210389263"/>
      </c:barChart>
      <c:lineChart>
        <c:varyColors val="0"/>
        <c:ser>
          <c:idx val="1"/>
          <c:order val="1"/>
          <c:tx>
            <c:v>Pressure Drop</c:v>
          </c:tx>
          <c:spPr>
            <a:ln cmpd="sng" w="19050">
              <a:solidFill>
                <a:schemeClr val="accent2"/>
              </a:solidFill>
            </a:ln>
          </c:spPr>
          <c:marker>
            <c:symbol val="circle"/>
            <c:size val="5"/>
            <c:spPr>
              <a:solidFill>
                <a:schemeClr val="accent2"/>
              </a:solidFill>
              <a:ln cmpd="sng">
                <a:solidFill>
                  <a:schemeClr val="accent2"/>
                </a:solidFill>
              </a:ln>
            </c:spPr>
          </c:marker>
          <c:cat>
            <c:strRef>
              <c:f>Sheet4!$B$55:$B$60</c:f>
            </c:strRef>
          </c:cat>
          <c:val>
            <c:numRef>
              <c:f>Sheet4!$O$55:$O$60</c:f>
              <c:numCache/>
            </c:numRef>
          </c:val>
          <c:smooth val="0"/>
        </c:ser>
        <c:axId val="1620816495"/>
        <c:axId val="1210389263"/>
      </c:lineChart>
      <c:catAx>
        <c:axId val="162081649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 sz="1000">
                    <a:solidFill>
                      <a:srgbClr val="000000"/>
                    </a:solidFill>
                    <a:latin typeface="+mn-lt"/>
                  </a:rPr>
                  <a:t>Filter Number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210389263"/>
      </c:catAx>
      <c:valAx>
        <c:axId val="121038926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 sz="1000">
                    <a:solidFill>
                      <a:srgbClr val="000000"/>
                    </a:solidFill>
                    <a:latin typeface="+mn-lt"/>
                  </a:rPr>
                  <a:t>Average Filter Concentratoin (g/L)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620816495"/>
      </c:valAx>
    </c:plotArea>
    <c:plotVisOnly val="1"/>
  </c:chart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Average Concentration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Sheet4!$AD$65:$AD$67</c:f>
            </c:strRef>
          </c:cat>
          <c:val>
            <c:numRef>
              <c:f>Sheet4!$AR$65:$AR$67</c:f>
              <c:numCache/>
            </c:numRef>
          </c:val>
        </c:ser>
        <c:axId val="911543789"/>
        <c:axId val="1406876916"/>
      </c:barChart>
      <c:lineChart>
        <c:varyColors val="0"/>
        <c:ser>
          <c:idx val="1"/>
          <c:order val="1"/>
          <c:tx>
            <c:v>Pressure Drop (psi)</c:v>
          </c:tx>
          <c:spPr>
            <a:ln cmpd="sng" w="19050">
              <a:solidFill>
                <a:schemeClr val="accent2"/>
              </a:solidFill>
            </a:ln>
          </c:spPr>
          <c:marker>
            <c:symbol val="none"/>
          </c:marker>
          <c:cat>
            <c:strRef>
              <c:f>Sheet4!$AD$65:$AD$67</c:f>
            </c:strRef>
          </c:cat>
          <c:val>
            <c:numRef>
              <c:f>Sheet4!$AQ$65:$AQ$67</c:f>
              <c:numCache/>
            </c:numRef>
          </c:val>
          <c:smooth val="0"/>
        </c:ser>
        <c:axId val="911543789"/>
        <c:axId val="1406876916"/>
      </c:lineChart>
      <c:catAx>
        <c:axId val="91154378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 sz="1000">
                    <a:solidFill>
                      <a:srgbClr val="000000"/>
                    </a:solidFill>
                    <a:latin typeface="+mn-lt"/>
                  </a:rPr>
                  <a:t>Filter Number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406876916"/>
      </c:catAx>
      <c:valAx>
        <c:axId val="140687691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 sz="1000">
                    <a:solidFill>
                      <a:srgbClr val="000000"/>
                    </a:solidFill>
                    <a:latin typeface="+mn-lt"/>
                  </a:rPr>
                  <a:t>Average Concentration (g/L)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911543789"/>
      </c:valAx>
    </c:plotArea>
    <c:plotVisOnly val="1"/>
  </c:chart>
</c:chartSpace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chart" Target="../charts/chart5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6.xml"/><Relationship Id="rId2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304800</xdr:colOff>
      <xdr:row>1</xdr:row>
      <xdr:rowOff>0</xdr:rowOff>
    </xdr:from>
    <xdr:ext cx="4343400" cy="2714625"/>
    <xdr:graphicFrame>
      <xdr:nvGraphicFramePr>
        <xdr:cNvPr id="947606526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5</xdr:col>
      <xdr:colOff>381000</xdr:colOff>
      <xdr:row>16</xdr:row>
      <xdr:rowOff>142875</xdr:rowOff>
    </xdr:from>
    <xdr:ext cx="4343400" cy="2714625"/>
    <xdr:graphicFrame>
      <xdr:nvGraphicFramePr>
        <xdr:cNvPr id="2068698058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18</xdr:col>
      <xdr:colOff>57150</xdr:colOff>
      <xdr:row>18</xdr:row>
      <xdr:rowOff>9525</xdr:rowOff>
    </xdr:from>
    <xdr:ext cx="4371975" cy="2714625"/>
    <xdr:graphicFrame>
      <xdr:nvGraphicFramePr>
        <xdr:cNvPr id="192824782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962025</xdr:colOff>
      <xdr:row>22</xdr:row>
      <xdr:rowOff>0</xdr:rowOff>
    </xdr:from>
    <xdr:ext cx="4419600" cy="2714625"/>
    <xdr:graphicFrame>
      <xdr:nvGraphicFramePr>
        <xdr:cNvPr id="1197404906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30</xdr:col>
      <xdr:colOff>66675</xdr:colOff>
      <xdr:row>10</xdr:row>
      <xdr:rowOff>9525</xdr:rowOff>
    </xdr:from>
    <xdr:ext cx="4371975" cy="2743200"/>
    <xdr:graphicFrame>
      <xdr:nvGraphicFramePr>
        <xdr:cNvPr id="672677302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1866900</xdr:colOff>
      <xdr:row>60</xdr:row>
      <xdr:rowOff>57150</xdr:rowOff>
    </xdr:from>
    <xdr:ext cx="4333875" cy="2714625"/>
    <xdr:graphicFrame>
      <xdr:nvGraphicFramePr>
        <xdr:cNvPr id="147185218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58</xdr:col>
      <xdr:colOff>200025</xdr:colOff>
      <xdr:row>56</xdr:row>
      <xdr:rowOff>66675</xdr:rowOff>
    </xdr:from>
    <xdr:ext cx="4371975" cy="2714625"/>
    <xdr:graphicFrame>
      <xdr:nvGraphicFramePr>
        <xdr:cNvPr id="1091540760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57"/>
    <col customWidth="1" min="2" max="4" width="14.86"/>
    <col customWidth="1" min="5" max="6" width="17.0"/>
    <col customWidth="1" min="7" max="7" width="25.43"/>
    <col customWidth="1" min="8" max="9" width="23.43"/>
    <col customWidth="1" min="10" max="10" width="18.14"/>
    <col customWidth="1" min="11" max="11" width="32.29"/>
    <col customWidth="1" min="12" max="14" width="8.71"/>
    <col customWidth="1" min="15" max="15" width="29.29"/>
    <col customWidth="1" min="16" max="16" width="18.14"/>
    <col customWidth="1" min="17" max="17" width="32.29"/>
    <col customWidth="1" min="18" max="19" width="8.71"/>
    <col customWidth="1" min="20" max="24" width="34.43"/>
    <col customWidth="1" min="25" max="25" width="12.0"/>
    <col customWidth="1" min="26" max="26" width="15.29"/>
    <col customWidth="1" min="27" max="27" width="18.43"/>
    <col customWidth="1" min="28" max="29" width="14.71"/>
    <col customWidth="1" min="30" max="30" width="18.57"/>
    <col customWidth="1" min="31" max="31" width="18.71"/>
  </cols>
  <sheetData>
    <row r="1" ht="14.25" customHeight="1">
      <c r="D1" s="1" t="s">
        <v>0</v>
      </c>
      <c r="H1" s="1" t="s">
        <v>1</v>
      </c>
      <c r="J1" s="1" t="s">
        <v>2</v>
      </c>
      <c r="K1" s="1" t="s">
        <v>3</v>
      </c>
      <c r="O1" s="1" t="s">
        <v>4</v>
      </c>
      <c r="P1" s="1" t="str">
        <f t="shared" ref="P1:Q1" si="1">J1</f>
        <v>Average Concentration?</v>
      </c>
      <c r="Q1" s="1" t="str">
        <f t="shared" si="1"/>
        <v>determined by feed rate and filter size</v>
      </c>
      <c r="T1" s="1" t="str">
        <f>K1</f>
        <v>determined by feed rate and filter size</v>
      </c>
    </row>
    <row r="2" ht="14.25" customHeight="1">
      <c r="B2" s="1" t="s">
        <v>5</v>
      </c>
      <c r="C2" s="1" t="s">
        <v>5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N2" s="1" t="s">
        <v>13</v>
      </c>
      <c r="O2" s="1" t="s">
        <v>14</v>
      </c>
      <c r="P2" s="1" t="s">
        <v>11</v>
      </c>
      <c r="Q2" s="1" t="s">
        <v>12</v>
      </c>
      <c r="T2" s="1" t="s">
        <v>15</v>
      </c>
    </row>
    <row r="3" ht="14.25" customHeight="1">
      <c r="B3" s="1" t="s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19</v>
      </c>
      <c r="H3" s="1" t="s">
        <v>21</v>
      </c>
      <c r="I3" s="1" t="s">
        <v>22</v>
      </c>
      <c r="J3" s="1" t="s">
        <v>23</v>
      </c>
      <c r="K3" s="1" t="s">
        <v>24</v>
      </c>
      <c r="N3" s="1" t="s">
        <v>21</v>
      </c>
      <c r="O3" s="1" t="s">
        <v>25</v>
      </c>
      <c r="P3" s="1" t="s">
        <v>23</v>
      </c>
      <c r="Q3" s="1" t="s">
        <v>24</v>
      </c>
      <c r="T3" s="1" t="s">
        <v>26</v>
      </c>
    </row>
    <row r="4" ht="14.25" customHeight="1">
      <c r="T4" s="1" t="s">
        <v>27</v>
      </c>
      <c r="U4" s="1" t="s">
        <v>28</v>
      </c>
      <c r="V4" s="1" t="s">
        <v>29</v>
      </c>
      <c r="W4" s="1" t="s">
        <v>30</v>
      </c>
      <c r="X4" s="1" t="s">
        <v>31</v>
      </c>
      <c r="Y4" s="1" t="s">
        <v>32</v>
      </c>
      <c r="Z4" s="1" t="s">
        <v>33</v>
      </c>
      <c r="AA4" s="1" t="s">
        <v>34</v>
      </c>
      <c r="AB4" s="1" t="s">
        <v>35</v>
      </c>
      <c r="AC4" s="1" t="s">
        <v>36</v>
      </c>
      <c r="AD4" s="1" t="s">
        <v>37</v>
      </c>
      <c r="AE4" s="1" t="s">
        <v>38</v>
      </c>
    </row>
    <row r="5" ht="14.25" customHeight="1">
      <c r="A5" s="1" t="s">
        <v>39</v>
      </c>
      <c r="B5" s="1">
        <f t="shared" ref="B5:B13" si="2">(3^(-8))*(H5^(0.4))*(J5^(-0.25))*(K5^(0.5))</f>
        <v>0.00601284104</v>
      </c>
      <c r="C5" s="1">
        <f t="shared" ref="C5:C13" si="3">1000*B5</f>
        <v>6.01284104</v>
      </c>
      <c r="G5" s="1">
        <f>C5*AE7</f>
        <v>1623.467081</v>
      </c>
      <c r="H5" s="1">
        <v>206843.0</v>
      </c>
      <c r="J5" s="1">
        <v>25.0</v>
      </c>
      <c r="K5" s="1">
        <f>T7</f>
        <v>0.4350677208</v>
      </c>
      <c r="N5" s="1">
        <f t="shared" ref="N5:N18" si="4">22*P5*(Q5^(0.5))</f>
        <v>1088.334448</v>
      </c>
      <c r="O5" s="1">
        <f t="shared" ref="O5:O18" si="5">N5/6894.76</f>
        <v>0.1578495042</v>
      </c>
      <c r="P5" s="1">
        <v>75.0</v>
      </c>
      <c r="Q5" s="1">
        <f>T7</f>
        <v>0.4350677208</v>
      </c>
      <c r="U5" s="1" t="s">
        <v>40</v>
      </c>
      <c r="V5" s="1" t="s">
        <v>19</v>
      </c>
      <c r="W5" s="1" t="s">
        <v>41</v>
      </c>
      <c r="X5" s="1" t="s">
        <v>42</v>
      </c>
      <c r="Y5" s="1" t="s">
        <v>43</v>
      </c>
      <c r="Z5" s="1" t="s">
        <v>44</v>
      </c>
      <c r="AC5" s="1" t="s">
        <v>44</v>
      </c>
      <c r="AD5" s="1" t="s">
        <v>43</v>
      </c>
      <c r="AE5" s="1" t="s">
        <v>43</v>
      </c>
    </row>
    <row r="6" ht="14.25" customHeight="1">
      <c r="A6" s="1" t="s">
        <v>45</v>
      </c>
      <c r="B6" s="1" t="str">
        <f t="shared" si="2"/>
        <v>#NUM!</v>
      </c>
      <c r="C6" s="1" t="str">
        <f t="shared" si="3"/>
        <v>#NUM!</v>
      </c>
      <c r="N6" s="1">
        <f t="shared" si="4"/>
        <v>0</v>
      </c>
      <c r="O6" s="1">
        <f t="shared" si="5"/>
        <v>0</v>
      </c>
    </row>
    <row r="7" ht="14.25" customHeight="1">
      <c r="B7" s="1" t="str">
        <f t="shared" si="2"/>
        <v>#NUM!</v>
      </c>
      <c r="C7" s="1" t="str">
        <f t="shared" si="3"/>
        <v>#NUM!</v>
      </c>
      <c r="N7" s="1">
        <f t="shared" si="4"/>
        <v>0</v>
      </c>
      <c r="O7" s="1">
        <f t="shared" si="5"/>
        <v>0</v>
      </c>
      <c r="T7" s="1">
        <f>(X7/Y7)/Z7</f>
        <v>0.4350677208</v>
      </c>
      <c r="U7" s="1">
        <v>3900.0</v>
      </c>
      <c r="V7" s="1">
        <f>(U7*3.785)/86400</f>
        <v>0.1708506944</v>
      </c>
      <c r="W7" s="1">
        <v>7.65</v>
      </c>
      <c r="X7" s="1">
        <f>W7/1000</f>
        <v>0.00765</v>
      </c>
      <c r="Y7" s="1">
        <f>(PI()*Z7^2)*AA7</f>
        <v>0.35166939</v>
      </c>
      <c r="Z7" s="2">
        <v>0.05</v>
      </c>
      <c r="AA7" s="2">
        <f>W7/V7</f>
        <v>44.7759374</v>
      </c>
      <c r="AB7" s="2">
        <v>45.0</v>
      </c>
      <c r="AC7" s="2">
        <v>0.96</v>
      </c>
      <c r="AD7" s="1">
        <v>6.0</v>
      </c>
      <c r="AE7" s="1">
        <f>AD7*AB7</f>
        <v>270</v>
      </c>
    </row>
    <row r="8" ht="14.25" customHeight="1">
      <c r="B8" s="1" t="str">
        <f t="shared" si="2"/>
        <v>#NUM!</v>
      </c>
      <c r="C8" s="1" t="str">
        <f t="shared" si="3"/>
        <v>#NUM!</v>
      </c>
      <c r="N8" s="1">
        <f t="shared" si="4"/>
        <v>0</v>
      </c>
      <c r="O8" s="1">
        <f t="shared" si="5"/>
        <v>0</v>
      </c>
      <c r="V8" s="1">
        <v>0.078</v>
      </c>
      <c r="W8" s="1">
        <v>7.65</v>
      </c>
      <c r="Y8" s="1">
        <f>(PI()*Z8^2)</f>
        <v>0.00005026548246</v>
      </c>
      <c r="Z8" s="1">
        <v>0.004</v>
      </c>
      <c r="AD8" s="1">
        <v>53.0</v>
      </c>
    </row>
    <row r="9" ht="14.25" customHeight="1">
      <c r="B9" s="1" t="str">
        <f t="shared" si="2"/>
        <v>#NUM!</v>
      </c>
      <c r="C9" s="1" t="str">
        <f t="shared" si="3"/>
        <v>#NUM!</v>
      </c>
      <c r="N9" s="1">
        <f t="shared" si="4"/>
        <v>0</v>
      </c>
      <c r="O9" s="1">
        <f t="shared" si="5"/>
        <v>0</v>
      </c>
    </row>
    <row r="10" ht="14.25" customHeight="1">
      <c r="B10" s="1">
        <f t="shared" si="2"/>
        <v>0.02919432172</v>
      </c>
      <c r="C10" s="1">
        <f t="shared" si="3"/>
        <v>29.19432172</v>
      </c>
      <c r="D10" s="1">
        <f t="shared" ref="D10:D12" si="6">C10/3600</f>
        <v>0.008109533812</v>
      </c>
      <c r="H10" s="1">
        <f t="shared" ref="H10:H18" si="7">I10*6894.76</f>
        <v>6894.76</v>
      </c>
      <c r="I10" s="1">
        <v>1.0</v>
      </c>
      <c r="J10" s="1">
        <v>25.0</v>
      </c>
      <c r="K10" s="1">
        <f t="shared" ref="K10:K12" si="8">Q10</f>
        <v>155.8445203</v>
      </c>
      <c r="N10" s="1">
        <f t="shared" si="4"/>
        <v>6866.073651</v>
      </c>
      <c r="O10" s="1">
        <f t="shared" si="5"/>
        <v>0.9958393985</v>
      </c>
      <c r="P10" s="1">
        <v>25.0</v>
      </c>
      <c r="Q10" s="1">
        <f>T11</f>
        <v>155.8445203</v>
      </c>
      <c r="T10" s="1">
        <f t="shared" ref="T10:T18" si="9">(X10/Y10)/Z10</f>
        <v>6250</v>
      </c>
      <c r="U10" s="1">
        <v>900.0</v>
      </c>
      <c r="V10" s="1">
        <f>(U10*3.785)/86400</f>
        <v>0.03942708333</v>
      </c>
      <c r="W10" s="1">
        <v>5.1</v>
      </c>
      <c r="X10" s="1">
        <v>0.25</v>
      </c>
      <c r="Y10" s="1">
        <v>0.008</v>
      </c>
      <c r="Z10" s="1">
        <v>0.005</v>
      </c>
    </row>
    <row r="11" ht="14.25" customHeight="1">
      <c r="B11" s="1">
        <f t="shared" si="2"/>
        <v>0.02218288746</v>
      </c>
      <c r="C11" s="1">
        <f t="shared" si="3"/>
        <v>22.18288746</v>
      </c>
      <c r="D11" s="1">
        <f t="shared" si="6"/>
        <v>0.006161913184</v>
      </c>
      <c r="H11" s="1">
        <f t="shared" si="7"/>
        <v>6894.76</v>
      </c>
      <c r="I11" s="1">
        <v>1.0</v>
      </c>
      <c r="J11" s="1">
        <v>75.0</v>
      </c>
      <c r="K11" s="1">
        <f t="shared" si="8"/>
        <v>155.8445203</v>
      </c>
      <c r="N11" s="1">
        <f t="shared" si="4"/>
        <v>20598.22095</v>
      </c>
      <c r="O11" s="1">
        <f t="shared" si="5"/>
        <v>2.987518195</v>
      </c>
      <c r="P11" s="1">
        <v>75.0</v>
      </c>
      <c r="Q11" s="1">
        <f t="shared" ref="Q11:Q12" si="10">T11</f>
        <v>155.8445203</v>
      </c>
      <c r="T11" s="1">
        <f t="shared" si="9"/>
        <v>155.8445203</v>
      </c>
      <c r="W11" s="1">
        <v>7.65</v>
      </c>
      <c r="X11" s="1">
        <v>0.00765</v>
      </c>
      <c r="Y11" s="1">
        <f>PI()*(0.025^2)</f>
        <v>0.001963495408</v>
      </c>
      <c r="Z11" s="1">
        <v>0.025</v>
      </c>
    </row>
    <row r="12" ht="14.25" customHeight="1">
      <c r="B12" s="1">
        <f t="shared" si="2"/>
        <v>0.3644524548</v>
      </c>
      <c r="C12" s="1">
        <f t="shared" si="3"/>
        <v>364.4524548</v>
      </c>
      <c r="D12" s="1">
        <f t="shared" si="6"/>
        <v>0.101236793</v>
      </c>
      <c r="E12" s="1">
        <f>C12*133.92</f>
        <v>48807.47274</v>
      </c>
      <c r="H12" s="1">
        <f t="shared" si="7"/>
        <v>103421.4</v>
      </c>
      <c r="I12" s="1">
        <v>15.0</v>
      </c>
      <c r="J12" s="1">
        <v>25.0</v>
      </c>
      <c r="K12" s="1">
        <f t="shared" si="8"/>
        <v>2782.937862</v>
      </c>
      <c r="N12" s="1">
        <f t="shared" si="4"/>
        <v>29014.4568</v>
      </c>
      <c r="O12" s="1">
        <f t="shared" si="5"/>
        <v>4.208189523</v>
      </c>
      <c r="P12" s="1">
        <v>25.0</v>
      </c>
      <c r="Q12" s="1">
        <f t="shared" si="10"/>
        <v>2782.937862</v>
      </c>
      <c r="T12" s="3">
        <f t="shared" si="9"/>
        <v>2782.937862</v>
      </c>
      <c r="U12" s="3"/>
      <c r="V12" s="3"/>
      <c r="W12" s="3">
        <v>7.65</v>
      </c>
      <c r="X12" s="3">
        <f t="shared" ref="X12:X14" si="11">W12/1000</f>
        <v>0.00765</v>
      </c>
      <c r="Y12" s="3">
        <f>PI()*(Z12^2)*7</f>
        <v>0.0005497787144</v>
      </c>
      <c r="Z12" s="3">
        <v>0.005</v>
      </c>
    </row>
    <row r="13" ht="14.25" customHeight="1">
      <c r="B13" s="1">
        <f t="shared" si="2"/>
        <v>1.430787078</v>
      </c>
      <c r="C13" s="1">
        <f t="shared" si="3"/>
        <v>1430.787078</v>
      </c>
      <c r="D13" s="1">
        <f t="shared" ref="D13:D18" si="12">C13*3600</f>
        <v>5150833.48</v>
      </c>
      <c r="E13" s="1">
        <f t="shared" ref="E13:E18" si="13">C13*F13</f>
        <v>5103617.506</v>
      </c>
      <c r="F13" s="1">
        <v>3567.0</v>
      </c>
      <c r="H13" s="1">
        <f t="shared" si="7"/>
        <v>6894.76</v>
      </c>
      <c r="I13" s="1">
        <v>1.0</v>
      </c>
      <c r="J13" s="1">
        <f>AVERAGE(25,75)</f>
        <v>50</v>
      </c>
      <c r="K13" s="1">
        <f t="shared" ref="K13:K17" si="14">T13</f>
        <v>529370.5454</v>
      </c>
      <c r="N13" s="1">
        <f t="shared" si="4"/>
        <v>87043.37039</v>
      </c>
      <c r="O13" s="1">
        <f t="shared" si="5"/>
        <v>12.62456857</v>
      </c>
      <c r="P13" s="1">
        <v>75.0</v>
      </c>
      <c r="Q13" s="1">
        <f t="shared" ref="Q13:Q14" si="15">Q12</f>
        <v>2782.937862</v>
      </c>
      <c r="T13" s="3">
        <f t="shared" si="9"/>
        <v>529370.5454</v>
      </c>
      <c r="W13" s="3">
        <v>7.65</v>
      </c>
      <c r="X13" s="3">
        <f t="shared" si="11"/>
        <v>0.00765</v>
      </c>
      <c r="Y13" s="3">
        <f>PI()*(Z13^2)*128</f>
        <v>0.00004379128832</v>
      </c>
      <c r="Z13" s="1">
        <f t="shared" ref="Z13:Z14" si="16">(0.33/1000)</f>
        <v>0.00033</v>
      </c>
    </row>
    <row r="14" ht="14.25" customHeight="1">
      <c r="B14" s="1">
        <f>C14/1000</f>
        <v>0</v>
      </c>
      <c r="C14" s="1">
        <f>D14/3600</f>
        <v>0</v>
      </c>
      <c r="D14" s="1">
        <f t="shared" si="12"/>
        <v>0</v>
      </c>
      <c r="E14" s="1">
        <f t="shared" si="13"/>
        <v>0</v>
      </c>
      <c r="F14" s="1">
        <v>3567.0</v>
      </c>
      <c r="H14" s="1">
        <f t="shared" si="7"/>
        <v>0</v>
      </c>
      <c r="J14" s="1">
        <v>50.0</v>
      </c>
      <c r="K14" s="1">
        <f t="shared" si="14"/>
        <v>338797.1491</v>
      </c>
      <c r="N14" s="1">
        <f t="shared" si="4"/>
        <v>58028.9136</v>
      </c>
      <c r="O14" s="1">
        <f t="shared" si="5"/>
        <v>8.416379047</v>
      </c>
      <c r="P14" s="1">
        <v>50.0</v>
      </c>
      <c r="Q14" s="1">
        <f t="shared" si="15"/>
        <v>2782.937862</v>
      </c>
      <c r="T14" s="3">
        <f t="shared" si="9"/>
        <v>338797.1491</v>
      </c>
      <c r="W14" s="1">
        <f>W13/5</f>
        <v>1.53</v>
      </c>
      <c r="X14" s="3">
        <f t="shared" si="11"/>
        <v>0.00153</v>
      </c>
      <c r="Y14" s="3">
        <f t="shared" ref="Y14:Y15" si="17">PI()*(Z14^2)*40</f>
        <v>0.0000136847776</v>
      </c>
      <c r="Z14" s="1">
        <f t="shared" si="16"/>
        <v>0.00033</v>
      </c>
    </row>
    <row r="15" ht="14.25" customHeight="1">
      <c r="B15" s="1">
        <f t="shared" ref="B15:B16" si="18">(3^(-8))*(H15^(0.4))*(J15^(-0.25))*(K15^(0.5))</f>
        <v>0.0005682731593</v>
      </c>
      <c r="C15" s="1">
        <f t="shared" ref="C15:C22" si="19">1000*B15</f>
        <v>0.5682731593</v>
      </c>
      <c r="D15" s="1">
        <f t="shared" si="12"/>
        <v>2045.783374</v>
      </c>
      <c r="E15" s="1">
        <f t="shared" si="13"/>
        <v>1267.249145</v>
      </c>
      <c r="F15" s="1">
        <v>2230.0</v>
      </c>
      <c r="H15" s="1">
        <f t="shared" si="7"/>
        <v>6894.76</v>
      </c>
      <c r="I15" s="1">
        <v>1.0</v>
      </c>
      <c r="J15" s="1">
        <v>50.0</v>
      </c>
      <c r="K15" s="1">
        <f t="shared" si="14"/>
        <v>0.08350722323</v>
      </c>
      <c r="N15" s="1">
        <f t="shared" si="4"/>
        <v>317.8737801</v>
      </c>
      <c r="O15" s="1">
        <f t="shared" si="5"/>
        <v>0.04610367586</v>
      </c>
      <c r="P15" s="1">
        <v>50.0</v>
      </c>
      <c r="Q15" s="1">
        <f t="shared" ref="Q15:Q18" si="20">T15</f>
        <v>0.08350722323</v>
      </c>
      <c r="T15" s="3">
        <f t="shared" si="9"/>
        <v>0.08350722323</v>
      </c>
      <c r="W15" s="1">
        <f>W13/40</f>
        <v>0.19125</v>
      </c>
      <c r="X15" s="3">
        <v>0.00765</v>
      </c>
      <c r="Y15" s="3">
        <f t="shared" si="17"/>
        <v>1.01787602</v>
      </c>
      <c r="Z15" s="1">
        <v>0.09</v>
      </c>
    </row>
    <row r="16" ht="14.25" customHeight="1">
      <c r="B16" s="1">
        <f t="shared" si="18"/>
        <v>0.0004639930916</v>
      </c>
      <c r="C16" s="1">
        <f t="shared" si="19"/>
        <v>0.4639930916</v>
      </c>
      <c r="D16" s="1">
        <f t="shared" si="12"/>
        <v>1670.37513</v>
      </c>
      <c r="E16" s="1">
        <f t="shared" si="13"/>
        <v>1552.056891</v>
      </c>
      <c r="F16" s="1">
        <v>3345.0</v>
      </c>
      <c r="H16" s="1">
        <f t="shared" si="7"/>
        <v>6894.76</v>
      </c>
      <c r="I16" s="1">
        <v>1.0</v>
      </c>
      <c r="J16" s="1">
        <v>50.0</v>
      </c>
      <c r="K16" s="1">
        <f t="shared" si="14"/>
        <v>0.05567148215</v>
      </c>
      <c r="N16" s="1">
        <f t="shared" si="4"/>
        <v>259.5428547</v>
      </c>
      <c r="O16" s="1">
        <f t="shared" si="5"/>
        <v>0.0376434937</v>
      </c>
      <c r="P16" s="1">
        <v>50.0</v>
      </c>
      <c r="Q16" s="1">
        <f t="shared" si="20"/>
        <v>0.05567148215</v>
      </c>
      <c r="T16" s="3">
        <f t="shared" si="9"/>
        <v>0.05567148215</v>
      </c>
      <c r="X16" s="1">
        <v>0.00765</v>
      </c>
      <c r="Y16" s="3">
        <f>PI()*(Z16^2)*60</f>
        <v>1.52681403</v>
      </c>
      <c r="Z16" s="1">
        <v>0.09</v>
      </c>
    </row>
    <row r="17" ht="14.25" customHeight="1">
      <c r="B17" s="1">
        <f t="shared" ref="B17:B18" si="21">(3*10^(-8))*(H17^(0.4))*(J17^(-0.25))*(K17^(0.5))</f>
        <v>0.000199136699</v>
      </c>
      <c r="C17" s="1">
        <f t="shared" si="19"/>
        <v>0.199136699</v>
      </c>
      <c r="D17" s="1">
        <f t="shared" si="12"/>
        <v>716.8921164</v>
      </c>
      <c r="E17" s="1">
        <f t="shared" si="13"/>
        <v>1420.840347</v>
      </c>
      <c r="F17" s="1">
        <v>7135.0</v>
      </c>
      <c r="H17" s="1">
        <f t="shared" si="7"/>
        <v>6894.76</v>
      </c>
      <c r="I17" s="1">
        <v>1.0</v>
      </c>
      <c r="J17" s="1">
        <v>50.0</v>
      </c>
      <c r="K17" s="1">
        <f t="shared" si="14"/>
        <v>264685.2727</v>
      </c>
      <c r="N17" s="1">
        <f t="shared" si="4"/>
        <v>282961.6493</v>
      </c>
      <c r="O17" s="1">
        <f t="shared" si="5"/>
        <v>41.04010137</v>
      </c>
      <c r="P17" s="1">
        <v>25.0</v>
      </c>
      <c r="Q17" s="1">
        <f t="shared" si="20"/>
        <v>264685.2727</v>
      </c>
      <c r="T17" s="3">
        <f t="shared" si="9"/>
        <v>264685.2727</v>
      </c>
      <c r="X17" s="1">
        <f>0.00765/2</f>
        <v>0.003825</v>
      </c>
      <c r="Y17" s="3">
        <f>PI()*(Z17^2)*128</f>
        <v>0.00004379128832</v>
      </c>
      <c r="Z17" s="1">
        <v>3.3E-4</v>
      </c>
      <c r="AB17" s="1">
        <v>22518.0</v>
      </c>
    </row>
    <row r="18" ht="14.25" customHeight="1">
      <c r="B18" s="1">
        <f t="shared" si="21"/>
        <v>0.000001232208368</v>
      </c>
      <c r="C18" s="1">
        <f t="shared" si="19"/>
        <v>0.001232208368</v>
      </c>
      <c r="D18" s="1">
        <f t="shared" si="12"/>
        <v>4.435950126</v>
      </c>
      <c r="E18" s="1">
        <f t="shared" si="13"/>
        <v>0.06777146026</v>
      </c>
      <c r="F18" s="1">
        <v>55.0</v>
      </c>
      <c r="H18" s="1">
        <f t="shared" si="7"/>
        <v>206842.8</v>
      </c>
      <c r="I18" s="1">
        <v>30.0</v>
      </c>
      <c r="J18" s="1">
        <v>25.0</v>
      </c>
      <c r="K18" s="1">
        <f>Q18</f>
        <v>0.4716105114</v>
      </c>
      <c r="N18" s="1">
        <f t="shared" si="4"/>
        <v>1133.119419</v>
      </c>
      <c r="O18" s="1">
        <f t="shared" si="5"/>
        <v>0.1643450126</v>
      </c>
      <c r="P18" s="1">
        <v>75.0</v>
      </c>
      <c r="Q18" s="1">
        <f t="shared" si="20"/>
        <v>0.4716105114</v>
      </c>
      <c r="T18" s="1">
        <f t="shared" si="9"/>
        <v>0.4716105114</v>
      </c>
      <c r="X18" s="1">
        <f>0.00765/5</f>
        <v>0.00153</v>
      </c>
      <c r="Y18" s="1">
        <v>0.036575</v>
      </c>
      <c r="Z18" s="1">
        <v>0.0887</v>
      </c>
      <c r="AB18" s="1">
        <v>5.0</v>
      </c>
      <c r="AC18" s="1" t="s">
        <v>46</v>
      </c>
    </row>
    <row r="19" ht="14.25" customHeight="1">
      <c r="B19" s="1" t="str">
        <f t="shared" ref="B19:B22" si="22">(3^(-8))*(H19^(0.4))*(J19^(-0.25))*(K19^(0.5))</f>
        <v>#NUM!</v>
      </c>
      <c r="C19" s="1" t="str">
        <f t="shared" si="19"/>
        <v>#NUM!</v>
      </c>
    </row>
    <row r="20" ht="14.25" customHeight="1">
      <c r="B20" s="1" t="str">
        <f t="shared" si="22"/>
        <v>#NUM!</v>
      </c>
      <c r="C20" s="1" t="str">
        <f t="shared" si="19"/>
        <v>#NUM!</v>
      </c>
    </row>
    <row r="21" ht="14.25" customHeight="1">
      <c r="B21" s="1" t="str">
        <f t="shared" si="22"/>
        <v>#NUM!</v>
      </c>
      <c r="C21" s="1" t="str">
        <f t="shared" si="19"/>
        <v>#NUM!</v>
      </c>
    </row>
    <row r="22" ht="14.25" customHeight="1">
      <c r="B22" s="1" t="str">
        <f t="shared" si="22"/>
        <v>#NUM!</v>
      </c>
      <c r="C22" s="1" t="str">
        <f t="shared" si="19"/>
        <v>#NUM!</v>
      </c>
    </row>
    <row r="23" ht="14.25" customHeight="1"/>
    <row r="24" ht="14.25" customHeight="1"/>
    <row r="25" ht="14.25" customHeight="1"/>
    <row r="26" ht="14.25" customHeight="1"/>
    <row r="27" ht="14.25" customHeight="1"/>
    <row r="28" ht="14.25" customHeight="1">
      <c r="B28" s="1" t="s">
        <v>5</v>
      </c>
      <c r="C28" s="1" t="s">
        <v>5</v>
      </c>
      <c r="D28" s="1" t="s">
        <v>5</v>
      </c>
      <c r="L28" s="1" t="s">
        <v>47</v>
      </c>
      <c r="M28" s="1" t="s">
        <v>48</v>
      </c>
      <c r="N28" s="1" t="s">
        <v>49</v>
      </c>
    </row>
    <row r="29" ht="14.25" customHeight="1">
      <c r="B29" s="1" t="s">
        <v>16</v>
      </c>
      <c r="C29" s="1" t="s">
        <v>17</v>
      </c>
      <c r="D29" s="1" t="s">
        <v>18</v>
      </c>
      <c r="E29" s="1" t="s">
        <v>50</v>
      </c>
      <c r="F29" s="1" t="s">
        <v>7</v>
      </c>
      <c r="G29" s="1" t="s">
        <v>51</v>
      </c>
      <c r="H29" s="1" t="s">
        <v>9</v>
      </c>
      <c r="I29" s="1" t="s">
        <v>9</v>
      </c>
      <c r="J29" s="1" t="s">
        <v>11</v>
      </c>
      <c r="K29" s="1" t="s">
        <v>15</v>
      </c>
      <c r="L29" s="1">
        <v>25.0</v>
      </c>
    </row>
    <row r="30" ht="14.25" customHeight="1">
      <c r="B30" s="1">
        <f t="shared" ref="B30:B42" si="23">(3*10^(-8))*(H30^(0.4))*(J30^(-0.25))*(K30^(0.5))</f>
        <v>0.000001203194901</v>
      </c>
      <c r="C30" s="1">
        <f t="shared" ref="C30:C42" si="24">1000*B30</f>
        <v>0.001203194901</v>
      </c>
      <c r="D30" s="1">
        <f t="shared" ref="D30:D42" si="25">C30*3600</f>
        <v>4.331501642</v>
      </c>
      <c r="E30" s="1">
        <f t="shared" ref="E30:E42" si="26">C30*F30</f>
        <v>0.06617571953</v>
      </c>
      <c r="F30" s="1">
        <v>55.0</v>
      </c>
      <c r="G30" s="1">
        <f>0+E30</f>
        <v>0.06617571953</v>
      </c>
      <c r="H30" s="1">
        <f t="shared" ref="H30:H42" si="27">I30*6894.76</f>
        <v>206842.8</v>
      </c>
      <c r="I30" s="1">
        <v>30.0</v>
      </c>
      <c r="J30" s="1">
        <f t="shared" ref="J30:J39" si="28">AVERAGE(L29,L30)</f>
        <v>27.5</v>
      </c>
      <c r="K30" s="1">
        <f t="shared" ref="K30:K39" si="29">$K$18</f>
        <v>0.4716105114</v>
      </c>
      <c r="L30" s="1">
        <v>30.0</v>
      </c>
      <c r="M30" s="1">
        <v>1.0</v>
      </c>
    </row>
    <row r="31" ht="14.25" customHeight="1">
      <c r="B31" s="1">
        <f t="shared" si="23"/>
        <v>0.00000115398009</v>
      </c>
      <c r="C31" s="1">
        <f t="shared" si="24"/>
        <v>0.00115398009</v>
      </c>
      <c r="D31" s="1">
        <f t="shared" si="25"/>
        <v>4.154328324</v>
      </c>
      <c r="E31" s="1">
        <f t="shared" si="26"/>
        <v>0.06346890494</v>
      </c>
      <c r="F31" s="1">
        <v>55.0</v>
      </c>
      <c r="G31" s="1">
        <f t="shared" ref="G31:G42" si="30">G30+E31</f>
        <v>0.1296446245</v>
      </c>
      <c r="H31" s="1">
        <f t="shared" si="27"/>
        <v>206842.8</v>
      </c>
      <c r="I31" s="1">
        <v>30.0</v>
      </c>
      <c r="J31" s="1">
        <f t="shared" si="28"/>
        <v>32.5</v>
      </c>
      <c r="K31" s="1">
        <f t="shared" si="29"/>
        <v>0.4716105114</v>
      </c>
      <c r="L31" s="1">
        <v>35.0</v>
      </c>
      <c r="M31" s="1">
        <v>2.0</v>
      </c>
    </row>
    <row r="32" ht="14.25" customHeight="1">
      <c r="B32" s="1">
        <f t="shared" si="23"/>
        <v>0.00000111342595</v>
      </c>
      <c r="C32" s="1">
        <f t="shared" si="24"/>
        <v>0.00111342595</v>
      </c>
      <c r="D32" s="1">
        <f t="shared" si="25"/>
        <v>4.008333422</v>
      </c>
      <c r="E32" s="1">
        <f t="shared" si="26"/>
        <v>0.06123842728</v>
      </c>
      <c r="F32" s="1">
        <v>55.0</v>
      </c>
      <c r="G32" s="1">
        <f t="shared" si="30"/>
        <v>0.1908830518</v>
      </c>
      <c r="H32" s="1">
        <f t="shared" si="27"/>
        <v>206842.8</v>
      </c>
      <c r="I32" s="1">
        <v>30.0</v>
      </c>
      <c r="J32" s="1">
        <f t="shared" si="28"/>
        <v>37.5</v>
      </c>
      <c r="K32" s="1">
        <f t="shared" si="29"/>
        <v>0.4716105114</v>
      </c>
      <c r="L32" s="1">
        <v>40.0</v>
      </c>
      <c r="M32" s="1">
        <v>3.0</v>
      </c>
    </row>
    <row r="33" ht="14.25" customHeight="1">
      <c r="B33" s="1">
        <f t="shared" si="23"/>
        <v>0.000001079125421</v>
      </c>
      <c r="C33" s="1">
        <f t="shared" si="24"/>
        <v>0.001079125421</v>
      </c>
      <c r="D33" s="1">
        <f t="shared" si="25"/>
        <v>3.884851517</v>
      </c>
      <c r="E33" s="1">
        <f t="shared" si="26"/>
        <v>0.05935189818</v>
      </c>
      <c r="F33" s="1">
        <v>55.0</v>
      </c>
      <c r="G33" s="1">
        <f t="shared" si="30"/>
        <v>0.2502349499</v>
      </c>
      <c r="H33" s="1">
        <f t="shared" si="27"/>
        <v>206842.8</v>
      </c>
      <c r="I33" s="1">
        <v>30.0</v>
      </c>
      <c r="J33" s="1">
        <f t="shared" si="28"/>
        <v>42.5</v>
      </c>
      <c r="K33" s="1">
        <f t="shared" si="29"/>
        <v>0.4716105114</v>
      </c>
      <c r="L33" s="1">
        <v>45.0</v>
      </c>
      <c r="M33" s="1">
        <v>4.0</v>
      </c>
    </row>
    <row r="34" ht="14.25" customHeight="1">
      <c r="B34" s="1">
        <f t="shared" si="23"/>
        <v>0.000001049532167</v>
      </c>
      <c r="C34" s="1">
        <f t="shared" si="24"/>
        <v>0.001049532167</v>
      </c>
      <c r="D34" s="1">
        <f t="shared" si="25"/>
        <v>3.7783158</v>
      </c>
      <c r="E34" s="1">
        <f t="shared" si="26"/>
        <v>0.05772426917</v>
      </c>
      <c r="F34" s="1">
        <v>55.0</v>
      </c>
      <c r="G34" s="1">
        <f t="shared" si="30"/>
        <v>0.3079592191</v>
      </c>
      <c r="H34" s="1">
        <f t="shared" si="27"/>
        <v>206842.8</v>
      </c>
      <c r="I34" s="1">
        <v>30.0</v>
      </c>
      <c r="J34" s="1">
        <f t="shared" si="28"/>
        <v>47.5</v>
      </c>
      <c r="K34" s="1">
        <f t="shared" si="29"/>
        <v>0.4716105114</v>
      </c>
      <c r="L34" s="1">
        <v>50.0</v>
      </c>
      <c r="M34" s="1">
        <v>5.0</v>
      </c>
    </row>
    <row r="35" ht="14.25" customHeight="1">
      <c r="B35" s="1">
        <f t="shared" si="23"/>
        <v>0.000001023597768</v>
      </c>
      <c r="C35" s="1">
        <f t="shared" si="24"/>
        <v>0.001023597768</v>
      </c>
      <c r="D35" s="1">
        <f t="shared" si="25"/>
        <v>3.684951965</v>
      </c>
      <c r="E35" s="1">
        <f t="shared" si="26"/>
        <v>0.05629787724</v>
      </c>
      <c r="F35" s="1">
        <v>55.0</v>
      </c>
      <c r="G35" s="1">
        <f t="shared" si="30"/>
        <v>0.3642570963</v>
      </c>
      <c r="H35" s="1">
        <f t="shared" si="27"/>
        <v>206842.8</v>
      </c>
      <c r="I35" s="1">
        <v>30.0</v>
      </c>
      <c r="J35" s="1">
        <f t="shared" si="28"/>
        <v>52.5</v>
      </c>
      <c r="K35" s="1">
        <f t="shared" si="29"/>
        <v>0.4716105114</v>
      </c>
      <c r="L35" s="1">
        <v>55.0</v>
      </c>
      <c r="M35" s="1">
        <v>6.0</v>
      </c>
    </row>
    <row r="36" ht="14.25" customHeight="1">
      <c r="B36" s="1">
        <f t="shared" si="23"/>
        <v>0.000001000580869</v>
      </c>
      <c r="C36" s="1">
        <f t="shared" si="24"/>
        <v>0.001000580869</v>
      </c>
      <c r="D36" s="1">
        <f t="shared" si="25"/>
        <v>3.602091128</v>
      </c>
      <c r="E36" s="1">
        <f t="shared" si="26"/>
        <v>0.05503194779</v>
      </c>
      <c r="F36" s="1">
        <v>55.0</v>
      </c>
      <c r="G36" s="1">
        <f t="shared" si="30"/>
        <v>0.4192890441</v>
      </c>
      <c r="H36" s="1">
        <f t="shared" si="27"/>
        <v>206842.8</v>
      </c>
      <c r="I36" s="1">
        <v>30.0</v>
      </c>
      <c r="J36" s="1">
        <f t="shared" si="28"/>
        <v>57.5</v>
      </c>
      <c r="K36" s="1">
        <f t="shared" si="29"/>
        <v>0.4716105114</v>
      </c>
      <c r="L36" s="1">
        <v>60.0</v>
      </c>
      <c r="M36" s="1">
        <v>7.0</v>
      </c>
    </row>
    <row r="37" ht="14.25" customHeight="1">
      <c r="B37" s="1">
        <f t="shared" si="23"/>
        <v>0.0000009799392471</v>
      </c>
      <c r="C37" s="1">
        <f t="shared" si="24"/>
        <v>0.0009799392471</v>
      </c>
      <c r="D37" s="1">
        <f t="shared" si="25"/>
        <v>3.527781289</v>
      </c>
      <c r="E37" s="1">
        <f t="shared" si="26"/>
        <v>0.05389665859</v>
      </c>
      <c r="F37" s="1">
        <v>55.0</v>
      </c>
      <c r="G37" s="1">
        <f t="shared" si="30"/>
        <v>0.4731857027</v>
      </c>
      <c r="H37" s="1">
        <f t="shared" si="27"/>
        <v>206842.8</v>
      </c>
      <c r="I37" s="1">
        <v>30.0</v>
      </c>
      <c r="J37" s="1">
        <f t="shared" si="28"/>
        <v>62.5</v>
      </c>
      <c r="K37" s="1">
        <f t="shared" si="29"/>
        <v>0.4716105114</v>
      </c>
      <c r="L37" s="1">
        <v>65.0</v>
      </c>
      <c r="M37" s="1">
        <v>8.0</v>
      </c>
    </row>
    <row r="38" ht="14.25" customHeight="1">
      <c r="B38" s="1">
        <f t="shared" si="23"/>
        <v>0.0000009612651839</v>
      </c>
      <c r="C38" s="1">
        <f t="shared" si="24"/>
        <v>0.0009612651839</v>
      </c>
      <c r="D38" s="1">
        <f t="shared" si="25"/>
        <v>3.460554662</v>
      </c>
      <c r="E38" s="1">
        <f t="shared" si="26"/>
        <v>0.05286958511</v>
      </c>
      <c r="F38" s="1">
        <v>55.0</v>
      </c>
      <c r="G38" s="1">
        <f t="shared" si="30"/>
        <v>0.5260552878</v>
      </c>
      <c r="H38" s="1">
        <f t="shared" si="27"/>
        <v>206842.8</v>
      </c>
      <c r="I38" s="1">
        <v>30.0</v>
      </c>
      <c r="J38" s="1">
        <f t="shared" si="28"/>
        <v>67.5</v>
      </c>
      <c r="K38" s="1">
        <f t="shared" si="29"/>
        <v>0.4716105114</v>
      </c>
      <c r="L38" s="1">
        <v>70.0</v>
      </c>
      <c r="M38" s="1">
        <v>9.0</v>
      </c>
    </row>
    <row r="39" ht="14.25" customHeight="1">
      <c r="B39" s="1">
        <f t="shared" si="23"/>
        <v>0.0000009442449143</v>
      </c>
      <c r="C39" s="1">
        <f t="shared" si="24"/>
        <v>0.0009442449143</v>
      </c>
      <c r="D39" s="1">
        <f t="shared" si="25"/>
        <v>3.399281692</v>
      </c>
      <c r="E39" s="1">
        <f t="shared" si="26"/>
        <v>0.05193347029</v>
      </c>
      <c r="F39" s="1">
        <v>55.0</v>
      </c>
      <c r="G39" s="1">
        <f t="shared" si="30"/>
        <v>0.5779887581</v>
      </c>
      <c r="H39" s="1">
        <f t="shared" si="27"/>
        <v>206842.8</v>
      </c>
      <c r="I39" s="1">
        <v>30.0</v>
      </c>
      <c r="J39" s="1">
        <f t="shared" si="28"/>
        <v>72.5</v>
      </c>
      <c r="K39" s="1">
        <f t="shared" si="29"/>
        <v>0.4716105114</v>
      </c>
      <c r="L39" s="1">
        <v>75.0</v>
      </c>
      <c r="M39" s="1">
        <v>10.0</v>
      </c>
      <c r="N39" s="4">
        <f>ROUNDUP(O39,1)</f>
        <v>8.9</v>
      </c>
      <c r="O39" s="1">
        <f>5.1/G39</f>
        <v>8.823701029</v>
      </c>
      <c r="P39" s="1">
        <f>M39*N39</f>
        <v>89</v>
      </c>
    </row>
    <row r="40" ht="14.25" customHeight="1">
      <c r="B40" s="1" t="str">
        <f t="shared" si="23"/>
        <v>#NUM!</v>
      </c>
      <c r="C40" s="1" t="str">
        <f t="shared" si="24"/>
        <v>#NUM!</v>
      </c>
      <c r="D40" s="1" t="str">
        <f t="shared" si="25"/>
        <v>#NUM!</v>
      </c>
      <c r="E40" s="1" t="str">
        <f t="shared" si="26"/>
        <v>#NUM!</v>
      </c>
      <c r="F40" s="1">
        <v>55.0</v>
      </c>
      <c r="G40" s="1" t="str">
        <f t="shared" si="30"/>
        <v>#NUM!</v>
      </c>
      <c r="H40" s="1">
        <f t="shared" si="27"/>
        <v>206842.8</v>
      </c>
      <c r="I40" s="1">
        <v>30.0</v>
      </c>
    </row>
    <row r="41" ht="14.25" customHeight="1">
      <c r="B41" s="1" t="str">
        <f t="shared" si="23"/>
        <v>#NUM!</v>
      </c>
      <c r="C41" s="1" t="str">
        <f t="shared" si="24"/>
        <v>#NUM!</v>
      </c>
      <c r="D41" s="1" t="str">
        <f t="shared" si="25"/>
        <v>#NUM!</v>
      </c>
      <c r="E41" s="1" t="str">
        <f t="shared" si="26"/>
        <v>#NUM!</v>
      </c>
      <c r="F41" s="1">
        <v>55.0</v>
      </c>
      <c r="G41" s="1" t="str">
        <f t="shared" si="30"/>
        <v>#NUM!</v>
      </c>
      <c r="H41" s="1">
        <f t="shared" si="27"/>
        <v>206842.8</v>
      </c>
      <c r="I41" s="1">
        <v>30.0</v>
      </c>
    </row>
    <row r="42" ht="14.25" customHeight="1">
      <c r="B42" s="1" t="str">
        <f t="shared" si="23"/>
        <v>#NUM!</v>
      </c>
      <c r="C42" s="1" t="str">
        <f t="shared" si="24"/>
        <v>#NUM!</v>
      </c>
      <c r="D42" s="1" t="str">
        <f t="shared" si="25"/>
        <v>#NUM!</v>
      </c>
      <c r="E42" s="1" t="str">
        <f t="shared" si="26"/>
        <v>#NUM!</v>
      </c>
      <c r="F42" s="1">
        <v>55.0</v>
      </c>
      <c r="G42" s="1" t="str">
        <f t="shared" si="30"/>
        <v>#NUM!</v>
      </c>
      <c r="H42" s="1">
        <f t="shared" si="27"/>
        <v>206842.8</v>
      </c>
      <c r="I42" s="1">
        <v>30.0</v>
      </c>
    </row>
    <row r="43" ht="14.25" customHeight="1"/>
    <row r="44" ht="14.25" customHeight="1">
      <c r="B44" s="1" t="s">
        <v>5</v>
      </c>
      <c r="C44" s="1" t="s">
        <v>5</v>
      </c>
      <c r="D44" s="1" t="s">
        <v>5</v>
      </c>
      <c r="L44" s="1" t="s">
        <v>47</v>
      </c>
      <c r="M44" s="1" t="s">
        <v>48</v>
      </c>
      <c r="N44" s="1" t="s">
        <v>46</v>
      </c>
    </row>
    <row r="45" ht="14.25" customHeight="1">
      <c r="B45" s="1" t="s">
        <v>16</v>
      </c>
      <c r="C45" s="1" t="s">
        <v>17</v>
      </c>
      <c r="D45" s="1" t="s">
        <v>18</v>
      </c>
      <c r="E45" s="1" t="s">
        <v>50</v>
      </c>
      <c r="F45" s="1" t="s">
        <v>7</v>
      </c>
      <c r="G45" s="1" t="s">
        <v>51</v>
      </c>
      <c r="H45" s="1" t="s">
        <v>9</v>
      </c>
      <c r="I45" s="1" t="s">
        <v>9</v>
      </c>
      <c r="J45" s="1" t="s">
        <v>11</v>
      </c>
      <c r="K45" s="1" t="s">
        <v>15</v>
      </c>
      <c r="L45" s="1">
        <v>25.0</v>
      </c>
    </row>
    <row r="46" ht="14.25" customHeight="1">
      <c r="B46" s="1">
        <f t="shared" ref="B46:B55" si="31">(3*10^(-8))*(H46^(0.4))*(J46^(-0.25))*(K46^(0.5))</f>
        <v>0.000001177304604</v>
      </c>
      <c r="C46" s="1">
        <f t="shared" ref="C46:C55" si="32">1000*B46</f>
        <v>0.001177304604</v>
      </c>
      <c r="D46" s="1">
        <f t="shared" ref="D46:D55" si="33">C46*3600</f>
        <v>4.238296574</v>
      </c>
      <c r="E46" s="1">
        <f t="shared" ref="E46:E55" si="34">C46*F46</f>
        <v>0.06475175322</v>
      </c>
      <c r="F46" s="1">
        <v>55.0</v>
      </c>
      <c r="G46" s="1">
        <f>0+E46</f>
        <v>0.06475175322</v>
      </c>
      <c r="H46" s="1">
        <f t="shared" ref="H46:H55" si="35">I46*6894.76</f>
        <v>206842.8</v>
      </c>
      <c r="I46" s="1">
        <v>30.0</v>
      </c>
      <c r="J46" s="1">
        <f t="shared" ref="J46:J55" si="36">AVERAGE(L45,L46)</f>
        <v>30</v>
      </c>
      <c r="K46" s="1">
        <f t="shared" ref="K46:K55" si="37">$K$18</f>
        <v>0.4716105114</v>
      </c>
      <c r="L46" s="1">
        <v>35.0</v>
      </c>
      <c r="M46" s="1">
        <v>1.0</v>
      </c>
    </row>
    <row r="47" ht="14.25" customHeight="1">
      <c r="B47" s="1">
        <f t="shared" si="31"/>
        <v>0.000001095605385</v>
      </c>
      <c r="C47" s="1">
        <f t="shared" si="32"/>
        <v>0.001095605385</v>
      </c>
      <c r="D47" s="1">
        <f t="shared" si="33"/>
        <v>3.944179386</v>
      </c>
      <c r="E47" s="1">
        <f t="shared" si="34"/>
        <v>0.06025829618</v>
      </c>
      <c r="F47" s="1">
        <v>55.0</v>
      </c>
      <c r="G47" s="1">
        <f t="shared" ref="G47:G55" si="38">G46+E47</f>
        <v>0.1250100494</v>
      </c>
      <c r="H47" s="1">
        <f t="shared" si="35"/>
        <v>206842.8</v>
      </c>
      <c r="I47" s="1">
        <v>30.0</v>
      </c>
      <c r="J47" s="1">
        <f t="shared" si="36"/>
        <v>40</v>
      </c>
      <c r="K47" s="1">
        <f t="shared" si="37"/>
        <v>0.4716105114</v>
      </c>
      <c r="L47" s="1">
        <v>45.0</v>
      </c>
      <c r="M47" s="1">
        <v>2.0</v>
      </c>
    </row>
    <row r="48" ht="14.25" customHeight="1">
      <c r="B48" s="1">
        <f t="shared" si="31"/>
        <v>0.0000010361596</v>
      </c>
      <c r="C48" s="1">
        <f t="shared" si="32"/>
        <v>0.0010361596</v>
      </c>
      <c r="D48" s="1">
        <f t="shared" si="33"/>
        <v>3.730174559</v>
      </c>
      <c r="E48" s="1">
        <f t="shared" si="34"/>
        <v>0.05698877799</v>
      </c>
      <c r="F48" s="1">
        <v>55.0</v>
      </c>
      <c r="G48" s="1">
        <f t="shared" si="38"/>
        <v>0.1819988274</v>
      </c>
      <c r="H48" s="1">
        <f t="shared" si="35"/>
        <v>206842.8</v>
      </c>
      <c r="I48" s="1">
        <v>30.0</v>
      </c>
      <c r="J48" s="1">
        <f t="shared" si="36"/>
        <v>50</v>
      </c>
      <c r="K48" s="1">
        <f t="shared" si="37"/>
        <v>0.4716105114</v>
      </c>
      <c r="L48" s="1">
        <v>55.0</v>
      </c>
      <c r="M48" s="1">
        <v>3.0</v>
      </c>
    </row>
    <row r="49" ht="14.25" customHeight="1">
      <c r="B49" s="1">
        <f t="shared" si="31"/>
        <v>0.0000009899912212</v>
      </c>
      <c r="C49" s="1">
        <f t="shared" si="32"/>
        <v>0.0009899912212</v>
      </c>
      <c r="D49" s="1">
        <f t="shared" si="33"/>
        <v>3.563968396</v>
      </c>
      <c r="E49" s="1">
        <f t="shared" si="34"/>
        <v>0.05444951716</v>
      </c>
      <c r="F49" s="1">
        <v>55.0</v>
      </c>
      <c r="G49" s="1">
        <f t="shared" si="38"/>
        <v>0.2364483446</v>
      </c>
      <c r="H49" s="1">
        <f t="shared" si="35"/>
        <v>206842.8</v>
      </c>
      <c r="I49" s="1">
        <v>30.0</v>
      </c>
      <c r="J49" s="1">
        <f t="shared" si="36"/>
        <v>60</v>
      </c>
      <c r="K49" s="1">
        <f t="shared" si="37"/>
        <v>0.4716105114</v>
      </c>
      <c r="L49" s="1">
        <v>65.0</v>
      </c>
      <c r="M49" s="1">
        <v>4.0</v>
      </c>
    </row>
    <row r="50" ht="14.25" customHeight="1">
      <c r="B50" s="1">
        <f t="shared" si="31"/>
        <v>0.0000009525650566</v>
      </c>
      <c r="C50" s="1">
        <f t="shared" si="32"/>
        <v>0.0009525650566</v>
      </c>
      <c r="D50" s="1">
        <f t="shared" si="33"/>
        <v>3.429234204</v>
      </c>
      <c r="E50" s="1">
        <f t="shared" si="34"/>
        <v>0.05239107812</v>
      </c>
      <c r="F50" s="1">
        <v>55.0</v>
      </c>
      <c r="G50" s="1">
        <f t="shared" si="38"/>
        <v>0.2888394227</v>
      </c>
      <c r="H50" s="1">
        <f t="shared" si="35"/>
        <v>206842.8</v>
      </c>
      <c r="I50" s="1">
        <v>30.0</v>
      </c>
      <c r="J50" s="1">
        <f t="shared" si="36"/>
        <v>70</v>
      </c>
      <c r="K50" s="1">
        <f t="shared" si="37"/>
        <v>0.4716105114</v>
      </c>
      <c r="L50" s="1">
        <v>75.0</v>
      </c>
      <c r="M50" s="1">
        <v>5.0</v>
      </c>
      <c r="N50" s="4">
        <f>O50</f>
        <v>17.65686953</v>
      </c>
      <c r="O50" s="1">
        <f>5.1/G50</f>
        <v>17.65686953</v>
      </c>
      <c r="P50" s="4">
        <f>M50*N50</f>
        <v>88.28434763</v>
      </c>
    </row>
    <row r="51" ht="14.25" customHeight="1">
      <c r="B51" s="1">
        <f t="shared" si="31"/>
        <v>0.0000009362758904</v>
      </c>
      <c r="C51" s="1">
        <f t="shared" si="32"/>
        <v>0.0009362758904</v>
      </c>
      <c r="D51" s="1">
        <f t="shared" si="33"/>
        <v>3.370593205</v>
      </c>
      <c r="E51" s="1">
        <f t="shared" si="34"/>
        <v>0.05149517397</v>
      </c>
      <c r="F51" s="1">
        <v>55.0</v>
      </c>
      <c r="G51" s="1">
        <f t="shared" si="38"/>
        <v>0.3403345966</v>
      </c>
      <c r="H51" s="1">
        <f t="shared" si="35"/>
        <v>206842.8</v>
      </c>
      <c r="I51" s="1">
        <v>30.0</v>
      </c>
      <c r="J51" s="1">
        <f t="shared" si="36"/>
        <v>75</v>
      </c>
      <c r="K51" s="1">
        <f t="shared" si="37"/>
        <v>0.4716105114</v>
      </c>
    </row>
    <row r="52" ht="14.25" customHeight="1">
      <c r="B52" s="1" t="str">
        <f t="shared" si="31"/>
        <v>#DIV/0!</v>
      </c>
      <c r="C52" s="1" t="str">
        <f t="shared" si="32"/>
        <v>#DIV/0!</v>
      </c>
      <c r="D52" s="1" t="str">
        <f t="shared" si="33"/>
        <v>#DIV/0!</v>
      </c>
      <c r="E52" s="1" t="str">
        <f t="shared" si="34"/>
        <v>#DIV/0!</v>
      </c>
      <c r="F52" s="1">
        <v>55.0</v>
      </c>
      <c r="G52" s="1" t="str">
        <f t="shared" si="38"/>
        <v>#DIV/0!</v>
      </c>
      <c r="H52" s="1">
        <f t="shared" si="35"/>
        <v>206842.8</v>
      </c>
      <c r="I52" s="1">
        <v>30.0</v>
      </c>
      <c r="J52" s="1" t="str">
        <f t="shared" si="36"/>
        <v>#DIV/0!</v>
      </c>
      <c r="K52" s="1">
        <f t="shared" si="37"/>
        <v>0.4716105114</v>
      </c>
    </row>
    <row r="53" ht="14.25" customHeight="1">
      <c r="B53" s="1" t="str">
        <f t="shared" si="31"/>
        <v>#DIV/0!</v>
      </c>
      <c r="C53" s="1" t="str">
        <f t="shared" si="32"/>
        <v>#DIV/0!</v>
      </c>
      <c r="D53" s="1" t="str">
        <f t="shared" si="33"/>
        <v>#DIV/0!</v>
      </c>
      <c r="E53" s="1" t="str">
        <f t="shared" si="34"/>
        <v>#DIV/0!</v>
      </c>
      <c r="F53" s="1">
        <v>55.0</v>
      </c>
      <c r="G53" s="1" t="str">
        <f t="shared" si="38"/>
        <v>#DIV/0!</v>
      </c>
      <c r="H53" s="1">
        <f t="shared" si="35"/>
        <v>206842.8</v>
      </c>
      <c r="I53" s="1">
        <v>30.0</v>
      </c>
      <c r="J53" s="1" t="str">
        <f t="shared" si="36"/>
        <v>#DIV/0!</v>
      </c>
      <c r="K53" s="1">
        <f t="shared" si="37"/>
        <v>0.4716105114</v>
      </c>
    </row>
    <row r="54" ht="14.25" customHeight="1">
      <c r="B54" s="1" t="str">
        <f t="shared" si="31"/>
        <v>#DIV/0!</v>
      </c>
      <c r="C54" s="1" t="str">
        <f t="shared" si="32"/>
        <v>#DIV/0!</v>
      </c>
      <c r="D54" s="1" t="str">
        <f t="shared" si="33"/>
        <v>#DIV/0!</v>
      </c>
      <c r="E54" s="1" t="str">
        <f t="shared" si="34"/>
        <v>#DIV/0!</v>
      </c>
      <c r="F54" s="1">
        <v>55.0</v>
      </c>
      <c r="G54" s="1" t="str">
        <f t="shared" si="38"/>
        <v>#DIV/0!</v>
      </c>
      <c r="H54" s="1">
        <f t="shared" si="35"/>
        <v>206842.8</v>
      </c>
      <c r="I54" s="1">
        <v>30.0</v>
      </c>
      <c r="J54" s="1" t="str">
        <f t="shared" si="36"/>
        <v>#DIV/0!</v>
      </c>
      <c r="K54" s="1">
        <f t="shared" si="37"/>
        <v>0.4716105114</v>
      </c>
    </row>
    <row r="55" ht="14.25" customHeight="1">
      <c r="B55" s="1" t="str">
        <f t="shared" si="31"/>
        <v>#DIV/0!</v>
      </c>
      <c r="C55" s="1" t="str">
        <f t="shared" si="32"/>
        <v>#DIV/0!</v>
      </c>
      <c r="D55" s="1" t="str">
        <f t="shared" si="33"/>
        <v>#DIV/0!</v>
      </c>
      <c r="E55" s="1" t="str">
        <f t="shared" si="34"/>
        <v>#DIV/0!</v>
      </c>
      <c r="F55" s="1">
        <v>55.0</v>
      </c>
      <c r="G55" s="1" t="str">
        <f t="shared" si="38"/>
        <v>#DIV/0!</v>
      </c>
      <c r="H55" s="1">
        <f t="shared" si="35"/>
        <v>206842.8</v>
      </c>
      <c r="I55" s="1">
        <v>30.0</v>
      </c>
      <c r="J55" s="1" t="str">
        <f t="shared" si="36"/>
        <v>#DIV/0!</v>
      </c>
      <c r="K55" s="1">
        <f t="shared" si="37"/>
        <v>0.4716105114</v>
      </c>
    </row>
    <row r="56" ht="14.25" customHeight="1">
      <c r="M56" s="1" t="s">
        <v>52</v>
      </c>
      <c r="N56" s="1" t="s">
        <v>53</v>
      </c>
    </row>
    <row r="57" ht="14.25" customHeight="1">
      <c r="B57" s="1" t="s">
        <v>5</v>
      </c>
      <c r="C57" s="1" t="s">
        <v>5</v>
      </c>
      <c r="D57" s="1" t="s">
        <v>5</v>
      </c>
      <c r="L57" s="1" t="s">
        <v>47</v>
      </c>
    </row>
    <row r="58" ht="14.25" customHeight="1">
      <c r="B58" s="1" t="s">
        <v>16</v>
      </c>
      <c r="C58" s="1" t="s">
        <v>17</v>
      </c>
      <c r="D58" s="1" t="s">
        <v>18</v>
      </c>
      <c r="E58" s="1" t="s">
        <v>50</v>
      </c>
      <c r="F58" s="1" t="s">
        <v>7</v>
      </c>
      <c r="G58" s="1" t="s">
        <v>51</v>
      </c>
      <c r="H58" s="1" t="s">
        <v>9</v>
      </c>
      <c r="I58" s="1" t="s">
        <v>9</v>
      </c>
      <c r="J58" s="1" t="s">
        <v>11</v>
      </c>
      <c r="K58" s="1" t="s">
        <v>15</v>
      </c>
      <c r="L58" s="1">
        <v>25.0</v>
      </c>
    </row>
    <row r="59" ht="14.25" customHeight="1">
      <c r="B59" s="1">
        <f t="shared" ref="B59:B68" si="39">(3*10^(-8))*(H59^(0.4))*(J59^(-0.25))*(K59^(0.5))</f>
        <v>0.000001192132936</v>
      </c>
      <c r="C59" s="1">
        <f t="shared" ref="C59:C68" si="40">1000*B59</f>
        <v>0.001192132936</v>
      </c>
      <c r="D59" s="1">
        <f t="shared" ref="D59:D68" si="41">C59*3600</f>
        <v>4.291678571</v>
      </c>
      <c r="E59" s="1">
        <f t="shared" ref="E59:E68" si="42">C59*F59</f>
        <v>0.0655673115</v>
      </c>
      <c r="F59" s="1">
        <v>55.0</v>
      </c>
      <c r="G59" s="1">
        <f>0+E59</f>
        <v>0.0655673115</v>
      </c>
      <c r="H59" s="1">
        <f t="shared" ref="H59:H68" si="43">I59*6894.76</f>
        <v>206842.8</v>
      </c>
      <c r="I59" s="1">
        <v>30.0</v>
      </c>
      <c r="J59" s="1">
        <f t="shared" ref="J59:J68" si="44">AVERAGE(L58,L59)</f>
        <v>28.535</v>
      </c>
      <c r="K59" s="1">
        <f t="shared" ref="K59:K68" si="45">$K$18</f>
        <v>0.4716105114</v>
      </c>
      <c r="L59" s="1">
        <f t="shared" ref="L59:L64" si="46">L58+7.07</f>
        <v>32.07</v>
      </c>
      <c r="M59" s="1">
        <v>1.0</v>
      </c>
    </row>
    <row r="60" ht="14.25" customHeight="1">
      <c r="B60" s="1">
        <f t="shared" si="39"/>
        <v>0.000001127954052</v>
      </c>
      <c r="C60" s="1">
        <f t="shared" si="40"/>
        <v>0.001127954052</v>
      </c>
      <c r="D60" s="1">
        <f t="shared" si="41"/>
        <v>4.060634585</v>
      </c>
      <c r="E60" s="1">
        <f t="shared" si="42"/>
        <v>0.06203747283</v>
      </c>
      <c r="F60" s="1">
        <v>55.0</v>
      </c>
      <c r="G60" s="1">
        <f t="shared" ref="G60:G68" si="47">G59+E60</f>
        <v>0.1276047843</v>
      </c>
      <c r="H60" s="1">
        <f t="shared" si="43"/>
        <v>206842.8</v>
      </c>
      <c r="I60" s="1">
        <v>30.0</v>
      </c>
      <c r="J60" s="1">
        <f t="shared" si="44"/>
        <v>35.605</v>
      </c>
      <c r="K60" s="1">
        <f t="shared" si="45"/>
        <v>0.4716105114</v>
      </c>
      <c r="L60" s="1">
        <f t="shared" si="46"/>
        <v>39.14</v>
      </c>
      <c r="M60" s="1">
        <v>2.0</v>
      </c>
    </row>
    <row r="61" ht="14.25" customHeight="1">
      <c r="B61" s="1">
        <f t="shared" si="39"/>
        <v>0.000001078017407</v>
      </c>
      <c r="C61" s="1">
        <f t="shared" si="40"/>
        <v>0.001078017407</v>
      </c>
      <c r="D61" s="1">
        <f t="shared" si="41"/>
        <v>3.880862666</v>
      </c>
      <c r="E61" s="1">
        <f t="shared" si="42"/>
        <v>0.05929095739</v>
      </c>
      <c r="F61" s="1">
        <v>55.0</v>
      </c>
      <c r="G61" s="1">
        <f t="shared" si="47"/>
        <v>0.1868957417</v>
      </c>
      <c r="H61" s="1">
        <f t="shared" si="43"/>
        <v>206842.8</v>
      </c>
      <c r="I61" s="1">
        <v>30.0</v>
      </c>
      <c r="J61" s="1">
        <f t="shared" si="44"/>
        <v>42.675</v>
      </c>
      <c r="K61" s="1">
        <f t="shared" si="45"/>
        <v>0.4716105114</v>
      </c>
      <c r="L61" s="1">
        <f t="shared" si="46"/>
        <v>46.21</v>
      </c>
      <c r="M61" s="1">
        <v>3.0</v>
      </c>
    </row>
    <row r="62" ht="14.25" customHeight="1">
      <c r="B62" s="1">
        <f t="shared" si="39"/>
        <v>0.00000103748493</v>
      </c>
      <c r="C62" s="1">
        <f t="shared" si="40"/>
        <v>0.00103748493</v>
      </c>
      <c r="D62" s="1">
        <f t="shared" si="41"/>
        <v>3.73494575</v>
      </c>
      <c r="E62" s="1">
        <f t="shared" si="42"/>
        <v>0.05706167117</v>
      </c>
      <c r="F62" s="1">
        <v>55.0</v>
      </c>
      <c r="G62" s="1">
        <f t="shared" si="47"/>
        <v>0.2439574129</v>
      </c>
      <c r="H62" s="1">
        <f t="shared" si="43"/>
        <v>206842.8</v>
      </c>
      <c r="I62" s="1">
        <v>30.0</v>
      </c>
      <c r="J62" s="1">
        <f t="shared" si="44"/>
        <v>49.745</v>
      </c>
      <c r="K62" s="1">
        <f t="shared" si="45"/>
        <v>0.4716105114</v>
      </c>
      <c r="L62" s="1">
        <f t="shared" si="46"/>
        <v>53.28</v>
      </c>
      <c r="M62" s="1">
        <v>4.0</v>
      </c>
    </row>
    <row r="63" ht="14.25" customHeight="1">
      <c r="B63" s="1">
        <f t="shared" si="39"/>
        <v>0.000001003583248</v>
      </c>
      <c r="C63" s="1">
        <f t="shared" si="40"/>
        <v>0.001003583248</v>
      </c>
      <c r="D63" s="1">
        <f t="shared" si="41"/>
        <v>3.612899692</v>
      </c>
      <c r="E63" s="1">
        <f t="shared" si="42"/>
        <v>0.05519707863</v>
      </c>
      <c r="F63" s="1">
        <v>55.0</v>
      </c>
      <c r="G63" s="1">
        <f t="shared" si="47"/>
        <v>0.2991544915</v>
      </c>
      <c r="H63" s="1">
        <f t="shared" si="43"/>
        <v>206842.8</v>
      </c>
      <c r="I63" s="1">
        <v>30.0</v>
      </c>
      <c r="J63" s="1">
        <f t="shared" si="44"/>
        <v>56.815</v>
      </c>
      <c r="K63" s="1">
        <f t="shared" si="45"/>
        <v>0.4716105114</v>
      </c>
      <c r="L63" s="1">
        <f t="shared" si="46"/>
        <v>60.35</v>
      </c>
      <c r="M63" s="1">
        <v>5.0</v>
      </c>
    </row>
    <row r="64" ht="14.25" customHeight="1">
      <c r="B64" s="1">
        <f t="shared" si="39"/>
        <v>0.0000009745843458</v>
      </c>
      <c r="C64" s="1">
        <f t="shared" si="40"/>
        <v>0.0009745843458</v>
      </c>
      <c r="D64" s="1">
        <f t="shared" si="41"/>
        <v>3.508503645</v>
      </c>
      <c r="E64" s="1">
        <f t="shared" si="42"/>
        <v>0.05360213902</v>
      </c>
      <c r="F64" s="1">
        <v>55.0</v>
      </c>
      <c r="G64" s="1">
        <f t="shared" si="47"/>
        <v>0.3527566305</v>
      </c>
      <c r="H64" s="1">
        <f t="shared" si="43"/>
        <v>206842.8</v>
      </c>
      <c r="I64" s="1">
        <v>30.0</v>
      </c>
      <c r="J64" s="1">
        <f t="shared" si="44"/>
        <v>63.885</v>
      </c>
      <c r="K64" s="1">
        <f t="shared" si="45"/>
        <v>0.4716105114</v>
      </c>
      <c r="L64" s="1">
        <f t="shared" si="46"/>
        <v>67.42</v>
      </c>
      <c r="M64" s="1">
        <v>6.0</v>
      </c>
    </row>
    <row r="65" ht="14.25" customHeight="1">
      <c r="B65" s="1">
        <f t="shared" si="39"/>
        <v>0.0000009484925185</v>
      </c>
      <c r="C65" s="1">
        <f t="shared" si="40"/>
        <v>0.0009484925185</v>
      </c>
      <c r="D65" s="1">
        <f t="shared" si="41"/>
        <v>3.414573067</v>
      </c>
      <c r="E65" s="1">
        <f t="shared" si="42"/>
        <v>0.05216708852</v>
      </c>
      <c r="F65" s="1">
        <v>55.0</v>
      </c>
      <c r="G65" s="1">
        <f t="shared" si="47"/>
        <v>0.4049237191</v>
      </c>
      <c r="H65" s="1">
        <f t="shared" si="43"/>
        <v>206842.8</v>
      </c>
      <c r="I65" s="1">
        <v>30.0</v>
      </c>
      <c r="J65" s="1">
        <f t="shared" si="44"/>
        <v>71.21</v>
      </c>
      <c r="K65" s="1">
        <f t="shared" si="45"/>
        <v>0.4716105114</v>
      </c>
      <c r="L65" s="1">
        <v>75.0</v>
      </c>
      <c r="M65" s="1">
        <v>7.0</v>
      </c>
      <c r="N65" s="4">
        <v>12.0</v>
      </c>
      <c r="O65" s="1">
        <f>5.1/G65</f>
        <v>12.59496483</v>
      </c>
      <c r="P65" s="1">
        <f>M65*N65</f>
        <v>84</v>
      </c>
    </row>
    <row r="66" ht="14.25" customHeight="1">
      <c r="B66" s="1">
        <f t="shared" si="39"/>
        <v>0.0000009362758904</v>
      </c>
      <c r="C66" s="1">
        <f t="shared" si="40"/>
        <v>0.0009362758904</v>
      </c>
      <c r="D66" s="1">
        <f t="shared" si="41"/>
        <v>3.370593205</v>
      </c>
      <c r="E66" s="1">
        <f t="shared" si="42"/>
        <v>0.05149517397</v>
      </c>
      <c r="F66" s="1">
        <v>55.0</v>
      </c>
      <c r="G66" s="1">
        <f t="shared" si="47"/>
        <v>0.456418893</v>
      </c>
      <c r="H66" s="1">
        <f t="shared" si="43"/>
        <v>206842.8</v>
      </c>
      <c r="I66" s="1">
        <v>30.0</v>
      </c>
      <c r="J66" s="1">
        <f t="shared" si="44"/>
        <v>75</v>
      </c>
      <c r="K66" s="1">
        <f t="shared" si="45"/>
        <v>0.4716105114</v>
      </c>
    </row>
    <row r="67" ht="14.25" customHeight="1">
      <c r="B67" s="1" t="str">
        <f t="shared" si="39"/>
        <v>#DIV/0!</v>
      </c>
      <c r="C67" s="1" t="str">
        <f t="shared" si="40"/>
        <v>#DIV/0!</v>
      </c>
      <c r="D67" s="1" t="str">
        <f t="shared" si="41"/>
        <v>#DIV/0!</v>
      </c>
      <c r="E67" s="1" t="str">
        <f t="shared" si="42"/>
        <v>#DIV/0!</v>
      </c>
      <c r="F67" s="1">
        <v>55.0</v>
      </c>
      <c r="G67" s="1" t="str">
        <f t="shared" si="47"/>
        <v>#DIV/0!</v>
      </c>
      <c r="H67" s="1">
        <f t="shared" si="43"/>
        <v>206842.8</v>
      </c>
      <c r="I67" s="1">
        <v>30.0</v>
      </c>
      <c r="J67" s="1" t="str">
        <f t="shared" si="44"/>
        <v>#DIV/0!</v>
      </c>
      <c r="K67" s="1">
        <f t="shared" si="45"/>
        <v>0.4716105114</v>
      </c>
    </row>
    <row r="68" ht="14.25" customHeight="1">
      <c r="B68" s="1" t="str">
        <f t="shared" si="39"/>
        <v>#DIV/0!</v>
      </c>
      <c r="C68" s="1" t="str">
        <f t="shared" si="40"/>
        <v>#DIV/0!</v>
      </c>
      <c r="D68" s="1" t="str">
        <f t="shared" si="41"/>
        <v>#DIV/0!</v>
      </c>
      <c r="E68" s="1" t="str">
        <f t="shared" si="42"/>
        <v>#DIV/0!</v>
      </c>
      <c r="F68" s="1">
        <v>55.0</v>
      </c>
      <c r="G68" s="1" t="str">
        <f t="shared" si="47"/>
        <v>#DIV/0!</v>
      </c>
      <c r="H68" s="1">
        <f t="shared" si="43"/>
        <v>206842.8</v>
      </c>
      <c r="I68" s="1">
        <v>30.0</v>
      </c>
      <c r="J68" s="1" t="str">
        <f t="shared" si="44"/>
        <v>#DIV/0!</v>
      </c>
      <c r="K68" s="1">
        <f t="shared" si="45"/>
        <v>0.4716105114</v>
      </c>
    </row>
    <row r="69" ht="14.25" customHeight="1"/>
    <row r="70" ht="14.25" customHeight="1">
      <c r="B70" s="1" t="s">
        <v>5</v>
      </c>
      <c r="C70" s="1" t="s">
        <v>5</v>
      </c>
      <c r="D70" s="1" t="s">
        <v>5</v>
      </c>
      <c r="L70" s="1" t="s">
        <v>47</v>
      </c>
      <c r="M70" s="1" t="s">
        <v>54</v>
      </c>
    </row>
    <row r="71" ht="14.25" customHeight="1">
      <c r="B71" s="1" t="s">
        <v>16</v>
      </c>
      <c r="C71" s="1" t="s">
        <v>17</v>
      </c>
      <c r="D71" s="1" t="s">
        <v>18</v>
      </c>
      <c r="E71" s="1" t="s">
        <v>50</v>
      </c>
      <c r="F71" s="1" t="s">
        <v>7</v>
      </c>
      <c r="G71" s="1" t="s">
        <v>51</v>
      </c>
      <c r="H71" s="1" t="s">
        <v>9</v>
      </c>
      <c r="I71" s="1" t="s">
        <v>9</v>
      </c>
      <c r="J71" s="1" t="s">
        <v>11</v>
      </c>
      <c r="K71" s="1" t="s">
        <v>15</v>
      </c>
      <c r="L71" s="1">
        <v>25.0</v>
      </c>
      <c r="M71" s="1">
        <v>11.0</v>
      </c>
    </row>
    <row r="72" ht="14.25" customHeight="1">
      <c r="B72" s="1">
        <f t="shared" ref="B72:B81" si="48">(3*10^(-8))*(H72^(0.4))*(J72^(-0.25))*(K72^(0.5))</f>
        <v>0.000001172449636</v>
      </c>
      <c r="C72" s="1">
        <f t="shared" ref="C72:C81" si="49">1000*B72</f>
        <v>0.001172449636</v>
      </c>
      <c r="D72" s="1">
        <f t="shared" ref="D72:D81" si="50">C72*3600</f>
        <v>4.22081869</v>
      </c>
      <c r="E72" s="1">
        <f t="shared" ref="E72:E81" si="51">C72*F72</f>
        <v>0.06448472999</v>
      </c>
      <c r="F72" s="1">
        <v>55.0</v>
      </c>
      <c r="G72" s="1">
        <f>0+E72</f>
        <v>0.06448472999</v>
      </c>
      <c r="H72" s="1">
        <f t="shared" ref="H72:H81" si="52">I72*6894.76</f>
        <v>206842.8</v>
      </c>
      <c r="I72" s="1">
        <v>30.0</v>
      </c>
      <c r="J72" s="1">
        <f t="shared" ref="J72:J81" si="53">AVERAGE(L71,L72)</f>
        <v>30.5</v>
      </c>
      <c r="K72" s="1">
        <f t="shared" ref="K72:K81" si="54">$K$18</f>
        <v>0.4716105114</v>
      </c>
      <c r="L72" s="1">
        <f t="shared" ref="L72:L77" si="55">L71+M71</f>
        <v>36</v>
      </c>
      <c r="M72" s="1">
        <v>10.0</v>
      </c>
    </row>
    <row r="73" ht="14.25" customHeight="1">
      <c r="B73" s="1">
        <f t="shared" si="48"/>
        <v>0.000001088862878</v>
      </c>
      <c r="C73" s="1">
        <f t="shared" si="49"/>
        <v>0.001088862878</v>
      </c>
      <c r="D73" s="1">
        <f t="shared" si="50"/>
        <v>3.919906361</v>
      </c>
      <c r="E73" s="1">
        <f t="shared" si="51"/>
        <v>0.05988745829</v>
      </c>
      <c r="F73" s="1">
        <v>55.0</v>
      </c>
      <c r="G73" s="1">
        <f t="shared" ref="G73:G81" si="56">G72+E73</f>
        <v>0.1243721883</v>
      </c>
      <c r="H73" s="1">
        <f t="shared" si="52"/>
        <v>206842.8</v>
      </c>
      <c r="I73" s="1">
        <v>30.0</v>
      </c>
      <c r="J73" s="1">
        <f t="shared" si="53"/>
        <v>41</v>
      </c>
      <c r="K73" s="1">
        <f t="shared" si="54"/>
        <v>0.4716105114</v>
      </c>
      <c r="L73" s="1">
        <f t="shared" si="55"/>
        <v>46</v>
      </c>
      <c r="M73" s="1">
        <v>9.0</v>
      </c>
    </row>
    <row r="74" ht="14.25" customHeight="1">
      <c r="B74" s="1">
        <f t="shared" si="48"/>
        <v>0.00000103358527</v>
      </c>
      <c r="C74" s="1">
        <f t="shared" si="49"/>
        <v>0.00103358527</v>
      </c>
      <c r="D74" s="1">
        <f t="shared" si="50"/>
        <v>3.720906973</v>
      </c>
      <c r="E74" s="1">
        <f t="shared" si="51"/>
        <v>0.05684718987</v>
      </c>
      <c r="F74" s="1">
        <v>55.0</v>
      </c>
      <c r="G74" s="1">
        <f t="shared" si="56"/>
        <v>0.1812193781</v>
      </c>
      <c r="H74" s="1">
        <f t="shared" si="52"/>
        <v>206842.8</v>
      </c>
      <c r="I74" s="1">
        <v>30.0</v>
      </c>
      <c r="J74" s="1">
        <f t="shared" si="53"/>
        <v>50.5</v>
      </c>
      <c r="K74" s="1">
        <f t="shared" si="54"/>
        <v>0.4716105114</v>
      </c>
      <c r="L74" s="1">
        <f t="shared" si="55"/>
        <v>55</v>
      </c>
      <c r="M74" s="1">
        <v>8.0</v>
      </c>
    </row>
    <row r="75" ht="14.25" customHeight="1">
      <c r="B75" s="1">
        <f t="shared" si="48"/>
        <v>0.0000009941596974</v>
      </c>
      <c r="C75" s="1">
        <f t="shared" si="49"/>
        <v>0.0009941596974</v>
      </c>
      <c r="D75" s="1">
        <f t="shared" si="50"/>
        <v>3.578974911</v>
      </c>
      <c r="E75" s="1">
        <f t="shared" si="51"/>
        <v>0.05467878336</v>
      </c>
      <c r="F75" s="1">
        <v>55.0</v>
      </c>
      <c r="G75" s="1">
        <f t="shared" si="56"/>
        <v>0.2358981615</v>
      </c>
      <c r="H75" s="1">
        <f t="shared" si="52"/>
        <v>206842.8</v>
      </c>
      <c r="I75" s="1">
        <v>30.0</v>
      </c>
      <c r="J75" s="1">
        <f t="shared" si="53"/>
        <v>59</v>
      </c>
      <c r="K75" s="1">
        <f t="shared" si="54"/>
        <v>0.4716105114</v>
      </c>
      <c r="L75" s="1">
        <f t="shared" si="55"/>
        <v>63</v>
      </c>
      <c r="M75" s="1">
        <v>7.0</v>
      </c>
    </row>
    <row r="76" ht="14.25" customHeight="1">
      <c r="B76" s="1">
        <f t="shared" si="48"/>
        <v>0.0000009648587612</v>
      </c>
      <c r="C76" s="1">
        <f t="shared" si="49"/>
        <v>0.0009648587612</v>
      </c>
      <c r="D76" s="1">
        <f t="shared" si="50"/>
        <v>3.47349154</v>
      </c>
      <c r="E76" s="1">
        <f t="shared" si="51"/>
        <v>0.05306723187</v>
      </c>
      <c r="F76" s="1">
        <v>55.0</v>
      </c>
      <c r="G76" s="1">
        <f t="shared" si="56"/>
        <v>0.2889653934</v>
      </c>
      <c r="H76" s="1">
        <f t="shared" si="52"/>
        <v>206842.8</v>
      </c>
      <c r="I76" s="1">
        <v>30.0</v>
      </c>
      <c r="J76" s="1">
        <f t="shared" si="53"/>
        <v>66.5</v>
      </c>
      <c r="K76" s="1">
        <f t="shared" si="54"/>
        <v>0.4716105114</v>
      </c>
      <c r="L76" s="1">
        <f t="shared" si="55"/>
        <v>70</v>
      </c>
      <c r="M76" s="1">
        <v>5.0</v>
      </c>
    </row>
    <row r="77" ht="14.25" customHeight="1">
      <c r="B77" s="1">
        <f t="shared" si="48"/>
        <v>0.0000009442449143</v>
      </c>
      <c r="C77" s="1">
        <f t="shared" si="49"/>
        <v>0.0009442449143</v>
      </c>
      <c r="D77" s="1">
        <f t="shared" si="50"/>
        <v>3.399281692</v>
      </c>
      <c r="E77" s="1">
        <f t="shared" si="51"/>
        <v>0.05193347029</v>
      </c>
      <c r="F77" s="1">
        <v>55.0</v>
      </c>
      <c r="G77" s="1">
        <f t="shared" si="56"/>
        <v>0.3408988637</v>
      </c>
      <c r="H77" s="1">
        <f t="shared" si="52"/>
        <v>206842.8</v>
      </c>
      <c r="I77" s="1">
        <v>30.0</v>
      </c>
      <c r="J77" s="1">
        <f t="shared" si="53"/>
        <v>72.5</v>
      </c>
      <c r="K77" s="1">
        <f t="shared" si="54"/>
        <v>0.4716105114</v>
      </c>
      <c r="L77" s="1">
        <f t="shared" si="55"/>
        <v>75</v>
      </c>
      <c r="M77" s="1">
        <v>6.0</v>
      </c>
      <c r="N77" s="4">
        <v>14.0</v>
      </c>
      <c r="O77" s="1">
        <f>5.1/G77</f>
        <v>14.96044881</v>
      </c>
      <c r="P77" s="1">
        <f>N77*6</f>
        <v>84</v>
      </c>
    </row>
    <row r="78" ht="14.25" customHeight="1">
      <c r="B78" s="1">
        <f t="shared" si="48"/>
        <v>0.0000009362758904</v>
      </c>
      <c r="C78" s="1">
        <f t="shared" si="49"/>
        <v>0.0009362758904</v>
      </c>
      <c r="D78" s="1">
        <f t="shared" si="50"/>
        <v>3.370593205</v>
      </c>
      <c r="E78" s="1">
        <f t="shared" si="51"/>
        <v>0.05149517397</v>
      </c>
      <c r="F78" s="1">
        <v>55.0</v>
      </c>
      <c r="G78" s="1">
        <f t="shared" si="56"/>
        <v>0.3923940376</v>
      </c>
      <c r="H78" s="1">
        <f t="shared" si="52"/>
        <v>206842.8</v>
      </c>
      <c r="I78" s="1">
        <v>30.0</v>
      </c>
      <c r="J78" s="1">
        <f t="shared" si="53"/>
        <v>75</v>
      </c>
      <c r="K78" s="1">
        <f t="shared" si="54"/>
        <v>0.4716105114</v>
      </c>
    </row>
    <row r="79" ht="14.25" customHeight="1">
      <c r="B79" s="1" t="str">
        <f t="shared" si="48"/>
        <v>#DIV/0!</v>
      </c>
      <c r="C79" s="1" t="str">
        <f t="shared" si="49"/>
        <v>#DIV/0!</v>
      </c>
      <c r="D79" s="1" t="str">
        <f t="shared" si="50"/>
        <v>#DIV/0!</v>
      </c>
      <c r="E79" s="1" t="str">
        <f t="shared" si="51"/>
        <v>#DIV/0!</v>
      </c>
      <c r="F79" s="1">
        <v>55.0</v>
      </c>
      <c r="G79" s="1" t="str">
        <f t="shared" si="56"/>
        <v>#DIV/0!</v>
      </c>
      <c r="H79" s="1">
        <f t="shared" si="52"/>
        <v>206842.8</v>
      </c>
      <c r="I79" s="1">
        <v>30.0</v>
      </c>
      <c r="J79" s="1" t="str">
        <f t="shared" si="53"/>
        <v>#DIV/0!</v>
      </c>
      <c r="K79" s="1">
        <f t="shared" si="54"/>
        <v>0.4716105114</v>
      </c>
    </row>
    <row r="80" ht="14.25" customHeight="1">
      <c r="B80" s="1" t="str">
        <f t="shared" si="48"/>
        <v>#DIV/0!</v>
      </c>
      <c r="C80" s="1" t="str">
        <f t="shared" si="49"/>
        <v>#DIV/0!</v>
      </c>
      <c r="D80" s="1" t="str">
        <f t="shared" si="50"/>
        <v>#DIV/0!</v>
      </c>
      <c r="E80" s="1" t="str">
        <f t="shared" si="51"/>
        <v>#DIV/0!</v>
      </c>
      <c r="F80" s="1">
        <v>55.0</v>
      </c>
      <c r="G80" s="1" t="str">
        <f t="shared" si="56"/>
        <v>#DIV/0!</v>
      </c>
      <c r="H80" s="1">
        <f t="shared" si="52"/>
        <v>206842.8</v>
      </c>
      <c r="I80" s="1">
        <v>30.0</v>
      </c>
      <c r="J80" s="1" t="str">
        <f t="shared" si="53"/>
        <v>#DIV/0!</v>
      </c>
      <c r="K80" s="1">
        <f t="shared" si="54"/>
        <v>0.4716105114</v>
      </c>
    </row>
    <row r="81" ht="14.25" customHeight="1">
      <c r="B81" s="1" t="str">
        <f t="shared" si="48"/>
        <v>#DIV/0!</v>
      </c>
      <c r="C81" s="1" t="str">
        <f t="shared" si="49"/>
        <v>#DIV/0!</v>
      </c>
      <c r="D81" s="1" t="str">
        <f t="shared" si="50"/>
        <v>#DIV/0!</v>
      </c>
      <c r="E81" s="1" t="str">
        <f t="shared" si="51"/>
        <v>#DIV/0!</v>
      </c>
      <c r="F81" s="1">
        <v>55.0</v>
      </c>
      <c r="G81" s="1" t="str">
        <f t="shared" si="56"/>
        <v>#DIV/0!</v>
      </c>
      <c r="H81" s="1">
        <f t="shared" si="52"/>
        <v>206842.8</v>
      </c>
      <c r="I81" s="1">
        <v>30.0</v>
      </c>
      <c r="J81" s="1" t="str">
        <f t="shared" si="53"/>
        <v>#DIV/0!</v>
      </c>
      <c r="K81" s="1">
        <f t="shared" si="54"/>
        <v>0.4716105114</v>
      </c>
    </row>
    <row r="82" ht="14.25" customHeight="1"/>
    <row r="83" ht="14.25" customHeight="1">
      <c r="B83" s="1" t="s">
        <v>5</v>
      </c>
      <c r="C83" s="1" t="s">
        <v>5</v>
      </c>
      <c r="D83" s="1" t="s">
        <v>5</v>
      </c>
      <c r="L83" s="1" t="s">
        <v>47</v>
      </c>
      <c r="M83" s="1" t="s">
        <v>54</v>
      </c>
    </row>
    <row r="84" ht="14.25" customHeight="1">
      <c r="B84" s="1" t="s">
        <v>16</v>
      </c>
      <c r="C84" s="1" t="s">
        <v>17</v>
      </c>
      <c r="D84" s="1" t="s">
        <v>18</v>
      </c>
      <c r="E84" s="1" t="s">
        <v>50</v>
      </c>
      <c r="F84" s="1" t="s">
        <v>7</v>
      </c>
      <c r="G84" s="1" t="s">
        <v>51</v>
      </c>
      <c r="H84" s="1" t="s">
        <v>9</v>
      </c>
      <c r="I84" s="1" t="s">
        <v>9</v>
      </c>
      <c r="J84" s="1" t="s">
        <v>11</v>
      </c>
      <c r="K84" s="1" t="s">
        <v>15</v>
      </c>
      <c r="L84" s="1">
        <v>25.0</v>
      </c>
      <c r="M84" s="1">
        <v>25.0</v>
      </c>
    </row>
    <row r="85" ht="14.25" customHeight="1">
      <c r="B85" s="1">
        <f t="shared" ref="B85:B94" si="57">(3*10^(-8))*(H85^(0.4))*(J85^(-0.25))*(K85^(0.5))</f>
        <v>0.00000111342595</v>
      </c>
      <c r="C85" s="1">
        <f t="shared" ref="C85:C94" si="58">1000*B85</f>
        <v>0.00111342595</v>
      </c>
      <c r="D85" s="1">
        <f t="shared" ref="D85:D94" si="59">C85*3600</f>
        <v>4.008333422</v>
      </c>
      <c r="E85" s="1">
        <f t="shared" ref="E85:E94" si="60">C85*F85</f>
        <v>0.06123842728</v>
      </c>
      <c r="F85" s="1">
        <v>55.0</v>
      </c>
      <c r="G85" s="1">
        <f>0+E85</f>
        <v>0.06123842728</v>
      </c>
      <c r="H85" s="1">
        <f t="shared" ref="H85:H94" si="61">I85*6894.76</f>
        <v>206842.8</v>
      </c>
      <c r="I85" s="1">
        <v>30.0</v>
      </c>
      <c r="J85" s="1">
        <f t="shared" ref="J85:J94" si="62">AVERAGE(L84,L85)</f>
        <v>37.5</v>
      </c>
      <c r="K85" s="1">
        <f t="shared" ref="K85:K94" si="63">$K$18</f>
        <v>0.4716105114</v>
      </c>
      <c r="L85" s="1">
        <f t="shared" ref="L85:L94" si="64">L84+M84</f>
        <v>50</v>
      </c>
      <c r="M85" s="1">
        <v>12.5</v>
      </c>
    </row>
    <row r="86" ht="14.25" customHeight="1">
      <c r="B86" s="1">
        <f t="shared" si="57"/>
        <v>0.00000100609392</v>
      </c>
      <c r="C86" s="1">
        <f t="shared" si="58"/>
        <v>0.00100609392</v>
      </c>
      <c r="D86" s="1">
        <f t="shared" si="59"/>
        <v>3.621938111</v>
      </c>
      <c r="E86" s="1">
        <f t="shared" si="60"/>
        <v>0.05533516558</v>
      </c>
      <c r="F86" s="1">
        <v>55.0</v>
      </c>
      <c r="G86" s="1">
        <f t="shared" ref="G86:G94" si="65">G85+E86</f>
        <v>0.1165735929</v>
      </c>
      <c r="H86" s="1">
        <f t="shared" si="61"/>
        <v>206842.8</v>
      </c>
      <c r="I86" s="1">
        <v>30.0</v>
      </c>
      <c r="J86" s="1">
        <f t="shared" si="62"/>
        <v>56.25</v>
      </c>
      <c r="K86" s="1">
        <f t="shared" si="63"/>
        <v>0.4716105114</v>
      </c>
      <c r="L86" s="1">
        <f t="shared" si="64"/>
        <v>62.5</v>
      </c>
      <c r="M86" s="1">
        <v>6.25</v>
      </c>
    </row>
    <row r="87" ht="14.25" customHeight="1">
      <c r="B87" s="1">
        <f t="shared" si="57"/>
        <v>0.0000009680590001</v>
      </c>
      <c r="C87" s="1">
        <f t="shared" si="58"/>
        <v>0.0009680590001</v>
      </c>
      <c r="D87" s="1">
        <f t="shared" si="59"/>
        <v>3.4850124</v>
      </c>
      <c r="E87" s="1">
        <f t="shared" si="60"/>
        <v>0.053243245</v>
      </c>
      <c r="F87" s="1">
        <v>55.0</v>
      </c>
      <c r="G87" s="1">
        <f t="shared" si="65"/>
        <v>0.1698168379</v>
      </c>
      <c r="H87" s="1">
        <f t="shared" si="61"/>
        <v>206842.8</v>
      </c>
      <c r="I87" s="1">
        <v>30.0</v>
      </c>
      <c r="J87" s="1">
        <f t="shared" si="62"/>
        <v>65.625</v>
      </c>
      <c r="K87" s="1">
        <f t="shared" si="63"/>
        <v>0.4716105114</v>
      </c>
      <c r="L87" s="1">
        <f t="shared" si="64"/>
        <v>68.75</v>
      </c>
      <c r="M87" s="1">
        <v>3.125</v>
      </c>
    </row>
    <row r="88" ht="14.25" customHeight="1">
      <c r="B88" s="1">
        <f t="shared" si="57"/>
        <v>0.0000009515048824</v>
      </c>
      <c r="C88" s="1">
        <f t="shared" si="58"/>
        <v>0.0009515048824</v>
      </c>
      <c r="D88" s="1">
        <f t="shared" si="59"/>
        <v>3.425417577</v>
      </c>
      <c r="E88" s="1">
        <f t="shared" si="60"/>
        <v>0.05233276853</v>
      </c>
      <c r="F88" s="1">
        <v>55.0</v>
      </c>
      <c r="G88" s="1">
        <f t="shared" si="65"/>
        <v>0.2221496064</v>
      </c>
      <c r="H88" s="1">
        <f t="shared" si="61"/>
        <v>206842.8</v>
      </c>
      <c r="I88" s="1">
        <v>30.0</v>
      </c>
      <c r="J88" s="1">
        <f t="shared" si="62"/>
        <v>70.3125</v>
      </c>
      <c r="K88" s="1">
        <f t="shared" si="63"/>
        <v>0.4716105114</v>
      </c>
      <c r="L88" s="1">
        <f t="shared" si="64"/>
        <v>71.875</v>
      </c>
      <c r="M88" s="1">
        <v>1.5625</v>
      </c>
    </row>
    <row r="89" ht="14.25" customHeight="1">
      <c r="B89" s="1">
        <f t="shared" si="57"/>
        <v>0.0000009437368459</v>
      </c>
      <c r="C89" s="1">
        <f t="shared" si="58"/>
        <v>0.0009437368459</v>
      </c>
      <c r="D89" s="1">
        <f t="shared" si="59"/>
        <v>3.397452645</v>
      </c>
      <c r="E89" s="1">
        <f t="shared" si="60"/>
        <v>0.05190552652</v>
      </c>
      <c r="F89" s="1">
        <v>55.0</v>
      </c>
      <c r="G89" s="1">
        <f t="shared" si="65"/>
        <v>0.2740551329</v>
      </c>
      <c r="H89" s="1">
        <f t="shared" si="61"/>
        <v>206842.8</v>
      </c>
      <c r="I89" s="1">
        <v>30.0</v>
      </c>
      <c r="J89" s="1">
        <f t="shared" si="62"/>
        <v>72.65625</v>
      </c>
      <c r="K89" s="1">
        <f t="shared" si="63"/>
        <v>0.4716105114</v>
      </c>
      <c r="L89" s="1">
        <f t="shared" si="64"/>
        <v>73.4375</v>
      </c>
      <c r="M89" s="1">
        <v>0.78125</v>
      </c>
    </row>
    <row r="90" ht="14.25" customHeight="1">
      <c r="B90" s="1">
        <f t="shared" si="57"/>
        <v>0.0000009399693581</v>
      </c>
      <c r="C90" s="1">
        <f t="shared" si="58"/>
        <v>0.0009399693581</v>
      </c>
      <c r="D90" s="1">
        <f t="shared" si="59"/>
        <v>3.383889689</v>
      </c>
      <c r="E90" s="1">
        <f t="shared" si="60"/>
        <v>0.0516983147</v>
      </c>
      <c r="F90" s="1">
        <v>55.0</v>
      </c>
      <c r="G90" s="1">
        <f t="shared" si="65"/>
        <v>0.3257534476</v>
      </c>
      <c r="H90" s="1">
        <f t="shared" si="61"/>
        <v>206842.8</v>
      </c>
      <c r="I90" s="1">
        <v>30.0</v>
      </c>
      <c r="J90" s="1">
        <f t="shared" si="62"/>
        <v>73.828125</v>
      </c>
      <c r="K90" s="1">
        <f t="shared" si="63"/>
        <v>0.4716105114</v>
      </c>
      <c r="L90" s="1">
        <f t="shared" si="64"/>
        <v>74.21875</v>
      </c>
      <c r="M90" s="1">
        <v>0.390625</v>
      </c>
    </row>
    <row r="91" ht="14.25" customHeight="1">
      <c r="B91" s="1">
        <f t="shared" si="57"/>
        <v>0.0000009381135359</v>
      </c>
      <c r="C91" s="1">
        <f t="shared" si="58"/>
        <v>0.0009381135359</v>
      </c>
      <c r="D91" s="1">
        <f t="shared" si="59"/>
        <v>3.377208729</v>
      </c>
      <c r="E91" s="1">
        <f t="shared" si="60"/>
        <v>0.05159624448</v>
      </c>
      <c r="F91" s="1">
        <v>55.0</v>
      </c>
      <c r="G91" s="1">
        <f t="shared" si="65"/>
        <v>0.3773496921</v>
      </c>
      <c r="H91" s="1">
        <f t="shared" si="61"/>
        <v>206842.8</v>
      </c>
      <c r="I91" s="1">
        <v>30.0</v>
      </c>
      <c r="J91" s="1">
        <f t="shared" si="62"/>
        <v>74.4140625</v>
      </c>
      <c r="K91" s="1">
        <f t="shared" si="63"/>
        <v>0.4716105114</v>
      </c>
      <c r="L91" s="1">
        <f t="shared" si="64"/>
        <v>74.609375</v>
      </c>
      <c r="M91" s="1">
        <v>0.390625</v>
      </c>
    </row>
    <row r="92" ht="14.25" customHeight="1">
      <c r="B92" s="1">
        <f t="shared" si="57"/>
        <v>0.0000009368864391</v>
      </c>
      <c r="C92" s="1">
        <f t="shared" si="58"/>
        <v>0.0009368864391</v>
      </c>
      <c r="D92" s="1">
        <f t="shared" si="59"/>
        <v>3.372791181</v>
      </c>
      <c r="E92" s="1">
        <f t="shared" si="60"/>
        <v>0.05152875415</v>
      </c>
      <c r="F92" s="1">
        <v>55.0</v>
      </c>
      <c r="G92" s="1">
        <f t="shared" si="65"/>
        <v>0.4288784462</v>
      </c>
      <c r="H92" s="1">
        <f t="shared" si="61"/>
        <v>206842.8</v>
      </c>
      <c r="I92" s="1">
        <v>30.0</v>
      </c>
      <c r="J92" s="1">
        <f t="shared" si="62"/>
        <v>74.8046875</v>
      </c>
      <c r="K92" s="1">
        <f t="shared" si="63"/>
        <v>0.4716105114</v>
      </c>
      <c r="L92" s="1">
        <f t="shared" si="64"/>
        <v>75</v>
      </c>
      <c r="O92" s="1">
        <f>5.1/G92</f>
        <v>11.89148125</v>
      </c>
      <c r="P92" s="4">
        <f>O92*8</f>
        <v>95.13184996</v>
      </c>
    </row>
    <row r="93" ht="14.25" customHeight="1">
      <c r="B93" s="1">
        <f t="shared" si="57"/>
        <v>0.0000009362758904</v>
      </c>
      <c r="C93" s="1">
        <f t="shared" si="58"/>
        <v>0.0009362758904</v>
      </c>
      <c r="D93" s="1">
        <f t="shared" si="59"/>
        <v>3.370593205</v>
      </c>
      <c r="E93" s="1">
        <f t="shared" si="60"/>
        <v>0.05149517397</v>
      </c>
      <c r="F93" s="1">
        <v>55.0</v>
      </c>
      <c r="G93" s="1">
        <f t="shared" si="65"/>
        <v>0.4803736202</v>
      </c>
      <c r="H93" s="1">
        <f t="shared" si="61"/>
        <v>206842.8</v>
      </c>
      <c r="I93" s="1">
        <v>30.0</v>
      </c>
      <c r="J93" s="1">
        <f t="shared" si="62"/>
        <v>75</v>
      </c>
      <c r="K93" s="1">
        <f t="shared" si="63"/>
        <v>0.4716105114</v>
      </c>
      <c r="L93" s="1">
        <f t="shared" si="64"/>
        <v>75</v>
      </c>
    </row>
    <row r="94" ht="14.25" customHeight="1">
      <c r="B94" s="1">
        <f t="shared" si="57"/>
        <v>0.0000009362758904</v>
      </c>
      <c r="C94" s="1">
        <f t="shared" si="58"/>
        <v>0.0009362758904</v>
      </c>
      <c r="D94" s="1">
        <f t="shared" si="59"/>
        <v>3.370593205</v>
      </c>
      <c r="E94" s="1">
        <f t="shared" si="60"/>
        <v>0.05149517397</v>
      </c>
      <c r="F94" s="1">
        <v>55.0</v>
      </c>
      <c r="G94" s="1">
        <f t="shared" si="65"/>
        <v>0.5318687942</v>
      </c>
      <c r="H94" s="1">
        <f t="shared" si="61"/>
        <v>206842.8</v>
      </c>
      <c r="I94" s="1">
        <v>30.0</v>
      </c>
      <c r="J94" s="1">
        <f t="shared" si="62"/>
        <v>75</v>
      </c>
      <c r="K94" s="1">
        <f t="shared" si="63"/>
        <v>0.4716105114</v>
      </c>
      <c r="L94" s="1">
        <f t="shared" si="64"/>
        <v>75</v>
      </c>
    </row>
    <row r="95" ht="14.25" customHeight="1"/>
    <row r="96" ht="14.25" customHeight="1"/>
    <row r="97" ht="14.25" customHeight="1">
      <c r="B97" s="1" t="s">
        <v>5</v>
      </c>
      <c r="C97" s="1" t="s">
        <v>5</v>
      </c>
      <c r="D97" s="1" t="s">
        <v>5</v>
      </c>
      <c r="L97" s="1" t="s">
        <v>47</v>
      </c>
      <c r="M97" s="1" t="s">
        <v>54</v>
      </c>
    </row>
    <row r="98" ht="14.25" customHeight="1">
      <c r="B98" s="1" t="s">
        <v>16</v>
      </c>
      <c r="C98" s="1" t="s">
        <v>17</v>
      </c>
      <c r="D98" s="1" t="s">
        <v>18</v>
      </c>
      <c r="E98" s="1" t="s">
        <v>50</v>
      </c>
      <c r="F98" s="1" t="s">
        <v>7</v>
      </c>
      <c r="G98" s="1" t="s">
        <v>51</v>
      </c>
      <c r="H98" s="1" t="s">
        <v>9</v>
      </c>
      <c r="I98" s="1" t="s">
        <v>9</v>
      </c>
      <c r="J98" s="1" t="s">
        <v>11</v>
      </c>
      <c r="K98" s="1" t="s">
        <v>15</v>
      </c>
      <c r="L98" s="1">
        <v>25.0</v>
      </c>
      <c r="M98" s="1">
        <v>25.0</v>
      </c>
    </row>
    <row r="99" ht="14.25" customHeight="1">
      <c r="B99" s="1">
        <f t="shared" ref="B99:B108" si="66">(3*10^(-8))*(H99^(0.4))*(J99^(-0.25))*(K99^(0.5))</f>
        <v>0.00000111342595</v>
      </c>
      <c r="C99" s="1">
        <f t="shared" ref="C99:C108" si="67">1000*B99</f>
        <v>0.00111342595</v>
      </c>
      <c r="D99" s="1">
        <f t="shared" ref="D99:D108" si="68">C99*3600</f>
        <v>4.008333422</v>
      </c>
      <c r="E99" s="1">
        <f t="shared" ref="E99:E108" si="69">C99*F99</f>
        <v>0.06123842728</v>
      </c>
      <c r="F99" s="1">
        <v>55.0</v>
      </c>
      <c r="G99" s="1">
        <f>0+E99</f>
        <v>0.06123842728</v>
      </c>
      <c r="H99" s="1">
        <f t="shared" ref="H99:H108" si="70">I99*6894.76</f>
        <v>206842.8</v>
      </c>
      <c r="I99" s="1">
        <v>30.0</v>
      </c>
      <c r="J99" s="1">
        <f t="shared" ref="J99:J108" si="71">AVERAGE(L98,L99)</f>
        <v>37.5</v>
      </c>
      <c r="K99" s="1">
        <f t="shared" ref="K99:K108" si="72">$K$18</f>
        <v>0.4716105114</v>
      </c>
      <c r="L99" s="1">
        <f t="shared" ref="L99:L108" si="73">L98+M98</f>
        <v>50</v>
      </c>
      <c r="M99" s="1">
        <v>12.5</v>
      </c>
    </row>
    <row r="100" ht="14.25" customHeight="1">
      <c r="B100" s="1">
        <f t="shared" si="66"/>
        <v>0.00000100609392</v>
      </c>
      <c r="C100" s="1">
        <f t="shared" si="67"/>
        <v>0.00100609392</v>
      </c>
      <c r="D100" s="1">
        <f t="shared" si="68"/>
        <v>3.621938111</v>
      </c>
      <c r="E100" s="1">
        <f t="shared" si="69"/>
        <v>0.05533516558</v>
      </c>
      <c r="F100" s="1">
        <v>55.0</v>
      </c>
      <c r="G100" s="1">
        <f t="shared" ref="G100:G108" si="74">G99+E100</f>
        <v>0.1165735929</v>
      </c>
      <c r="H100" s="1">
        <f t="shared" si="70"/>
        <v>206842.8</v>
      </c>
      <c r="I100" s="1">
        <v>30.0</v>
      </c>
      <c r="J100" s="1">
        <f t="shared" si="71"/>
        <v>56.25</v>
      </c>
      <c r="K100" s="1">
        <f t="shared" si="72"/>
        <v>0.4716105114</v>
      </c>
      <c r="L100" s="1">
        <f t="shared" si="73"/>
        <v>62.5</v>
      </c>
      <c r="M100" s="1">
        <v>6.25</v>
      </c>
    </row>
    <row r="101" ht="14.25" customHeight="1">
      <c r="B101" s="1">
        <f t="shared" si="66"/>
        <v>0.0000009680590001</v>
      </c>
      <c r="C101" s="1">
        <f t="shared" si="67"/>
        <v>0.0009680590001</v>
      </c>
      <c r="D101" s="1">
        <f t="shared" si="68"/>
        <v>3.4850124</v>
      </c>
      <c r="E101" s="1">
        <f t="shared" si="69"/>
        <v>0.053243245</v>
      </c>
      <c r="F101" s="1">
        <v>55.0</v>
      </c>
      <c r="G101" s="1">
        <f t="shared" si="74"/>
        <v>0.1698168379</v>
      </c>
      <c r="H101" s="1">
        <f t="shared" si="70"/>
        <v>206842.8</v>
      </c>
      <c r="I101" s="1">
        <v>30.0</v>
      </c>
      <c r="J101" s="1">
        <f t="shared" si="71"/>
        <v>65.625</v>
      </c>
      <c r="K101" s="1">
        <f t="shared" si="72"/>
        <v>0.4716105114</v>
      </c>
      <c r="L101" s="1">
        <f t="shared" si="73"/>
        <v>68.75</v>
      </c>
      <c r="M101" s="1">
        <v>2.0</v>
      </c>
    </row>
    <row r="102" ht="14.25" customHeight="1">
      <c r="B102" s="1">
        <f t="shared" si="66"/>
        <v>0.0000009534174647</v>
      </c>
      <c r="C102" s="1">
        <f t="shared" si="67"/>
        <v>0.0009534174647</v>
      </c>
      <c r="D102" s="1">
        <f t="shared" si="68"/>
        <v>3.432302873</v>
      </c>
      <c r="E102" s="1">
        <f t="shared" si="69"/>
        <v>0.05243796056</v>
      </c>
      <c r="F102" s="1">
        <v>55.0</v>
      </c>
      <c r="G102" s="1">
        <f t="shared" si="74"/>
        <v>0.2222547984</v>
      </c>
      <c r="H102" s="1">
        <f t="shared" si="70"/>
        <v>206842.8</v>
      </c>
      <c r="I102" s="1">
        <v>30.0</v>
      </c>
      <c r="J102" s="1">
        <f t="shared" si="71"/>
        <v>69.75</v>
      </c>
      <c r="K102" s="1">
        <f t="shared" si="72"/>
        <v>0.4716105114</v>
      </c>
      <c r="L102" s="1">
        <f t="shared" si="73"/>
        <v>70.75</v>
      </c>
      <c r="M102" s="1">
        <v>1.5</v>
      </c>
    </row>
    <row r="103" ht="14.25" customHeight="1">
      <c r="B103" s="1">
        <f t="shared" si="66"/>
        <v>0.0000009475292941</v>
      </c>
      <c r="C103" s="1">
        <f t="shared" si="67"/>
        <v>0.0009475292941</v>
      </c>
      <c r="D103" s="1">
        <f t="shared" si="68"/>
        <v>3.411105459</v>
      </c>
      <c r="E103" s="1">
        <f t="shared" si="69"/>
        <v>0.05211411117</v>
      </c>
      <c r="F103" s="1">
        <v>55.0</v>
      </c>
      <c r="G103" s="1">
        <f t="shared" si="74"/>
        <v>0.2743689096</v>
      </c>
      <c r="H103" s="1">
        <f t="shared" si="70"/>
        <v>206842.8</v>
      </c>
      <c r="I103" s="1">
        <v>30.0</v>
      </c>
      <c r="J103" s="1">
        <f t="shared" si="71"/>
        <v>71.5</v>
      </c>
      <c r="K103" s="1">
        <f t="shared" si="72"/>
        <v>0.4716105114</v>
      </c>
      <c r="L103" s="1">
        <f t="shared" si="73"/>
        <v>72.25</v>
      </c>
      <c r="M103" s="1">
        <v>1.0</v>
      </c>
    </row>
    <row r="104" ht="14.25" customHeight="1">
      <c r="B104" s="1">
        <f t="shared" si="66"/>
        <v>0.0000009434326599</v>
      </c>
      <c r="C104" s="1">
        <f t="shared" si="67"/>
        <v>0.0009434326599</v>
      </c>
      <c r="D104" s="1">
        <f t="shared" si="68"/>
        <v>3.396357576</v>
      </c>
      <c r="E104" s="1">
        <f t="shared" si="69"/>
        <v>0.05188879629</v>
      </c>
      <c r="F104" s="1">
        <v>55.0</v>
      </c>
      <c r="G104" s="1">
        <f t="shared" si="74"/>
        <v>0.3262577059</v>
      </c>
      <c r="H104" s="1">
        <f t="shared" si="70"/>
        <v>206842.8</v>
      </c>
      <c r="I104" s="1">
        <v>30.0</v>
      </c>
      <c r="J104" s="1">
        <f t="shared" si="71"/>
        <v>72.75</v>
      </c>
      <c r="K104" s="1">
        <f t="shared" si="72"/>
        <v>0.4716105114</v>
      </c>
      <c r="L104" s="1">
        <f t="shared" si="73"/>
        <v>73.25</v>
      </c>
      <c r="M104" s="1">
        <v>1.0</v>
      </c>
    </row>
    <row r="105" ht="14.25" customHeight="1">
      <c r="B105" s="1">
        <f t="shared" si="66"/>
        <v>0.0000009402181919</v>
      </c>
      <c r="C105" s="1">
        <f t="shared" si="67"/>
        <v>0.0009402181919</v>
      </c>
      <c r="D105" s="1">
        <f t="shared" si="68"/>
        <v>3.384785491</v>
      </c>
      <c r="E105" s="1">
        <f t="shared" si="69"/>
        <v>0.05171200055</v>
      </c>
      <c r="F105" s="1">
        <v>55.0</v>
      </c>
      <c r="G105" s="1">
        <f t="shared" si="74"/>
        <v>0.3779697064</v>
      </c>
      <c r="H105" s="1">
        <f t="shared" si="70"/>
        <v>206842.8</v>
      </c>
      <c r="I105" s="1">
        <v>30.0</v>
      </c>
      <c r="J105" s="1">
        <f t="shared" si="71"/>
        <v>73.75</v>
      </c>
      <c r="K105" s="1">
        <f t="shared" si="72"/>
        <v>0.4716105114</v>
      </c>
      <c r="L105" s="1">
        <f t="shared" si="73"/>
        <v>74.25</v>
      </c>
      <c r="M105" s="1">
        <v>1.0</v>
      </c>
    </row>
    <row r="106" ht="14.25" customHeight="1">
      <c r="B106" s="1">
        <f t="shared" si="66"/>
        <v>0.0000009370577499</v>
      </c>
      <c r="C106" s="1">
        <f t="shared" si="67"/>
        <v>0.0009370577499</v>
      </c>
      <c r="D106" s="1">
        <f t="shared" si="68"/>
        <v>3.373407899</v>
      </c>
      <c r="E106" s="1">
        <f t="shared" si="69"/>
        <v>0.05153817624</v>
      </c>
      <c r="F106" s="1">
        <v>55.0</v>
      </c>
      <c r="G106" s="1">
        <f t="shared" si="74"/>
        <v>0.4295078827</v>
      </c>
      <c r="H106" s="1">
        <f t="shared" si="70"/>
        <v>206842.8</v>
      </c>
      <c r="I106" s="1">
        <v>30.0</v>
      </c>
      <c r="J106" s="1">
        <f t="shared" si="71"/>
        <v>74.75</v>
      </c>
      <c r="K106" s="1">
        <f t="shared" si="72"/>
        <v>0.4716105114</v>
      </c>
      <c r="L106" s="1">
        <f t="shared" si="73"/>
        <v>75.25</v>
      </c>
      <c r="O106" s="1">
        <f>5.1/G106</f>
        <v>11.87405448</v>
      </c>
      <c r="P106" s="4">
        <f>O106*8</f>
        <v>94.99243587</v>
      </c>
    </row>
    <row r="107" ht="14.25" customHeight="1">
      <c r="B107" s="1">
        <f t="shared" si="66"/>
        <v>0.0000009354972819</v>
      </c>
      <c r="C107" s="1">
        <f t="shared" si="67"/>
        <v>0.0009354972819</v>
      </c>
      <c r="D107" s="1">
        <f t="shared" si="68"/>
        <v>3.367790215</v>
      </c>
      <c r="E107" s="1">
        <f t="shared" si="69"/>
        <v>0.05145235051</v>
      </c>
      <c r="F107" s="1">
        <v>55.0</v>
      </c>
      <c r="G107" s="1">
        <f t="shared" si="74"/>
        <v>0.4809602332</v>
      </c>
      <c r="H107" s="1">
        <f t="shared" si="70"/>
        <v>206842.8</v>
      </c>
      <c r="I107" s="1">
        <v>30.0</v>
      </c>
      <c r="J107" s="1">
        <f t="shared" si="71"/>
        <v>75.25</v>
      </c>
      <c r="K107" s="1">
        <f t="shared" si="72"/>
        <v>0.4716105114</v>
      </c>
      <c r="L107" s="1">
        <f t="shared" si="73"/>
        <v>75.25</v>
      </c>
    </row>
    <row r="108" ht="14.25" customHeight="1">
      <c r="B108" s="1">
        <f t="shared" si="66"/>
        <v>0.0000009354972819</v>
      </c>
      <c r="C108" s="1">
        <f t="shared" si="67"/>
        <v>0.0009354972819</v>
      </c>
      <c r="D108" s="1">
        <f t="shared" si="68"/>
        <v>3.367790215</v>
      </c>
      <c r="E108" s="1">
        <f t="shared" si="69"/>
        <v>0.05145235051</v>
      </c>
      <c r="F108" s="1">
        <v>55.0</v>
      </c>
      <c r="G108" s="1">
        <f t="shared" si="74"/>
        <v>0.5324125837</v>
      </c>
      <c r="H108" s="1">
        <f t="shared" si="70"/>
        <v>206842.8</v>
      </c>
      <c r="I108" s="1">
        <v>30.0</v>
      </c>
      <c r="J108" s="1">
        <f t="shared" si="71"/>
        <v>75.25</v>
      </c>
      <c r="K108" s="1">
        <f t="shared" si="72"/>
        <v>0.4716105114</v>
      </c>
      <c r="L108" s="1">
        <f t="shared" si="73"/>
        <v>75.25</v>
      </c>
    </row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5" width="8.71"/>
    <col customWidth="1" min="16" max="16" width="12.0"/>
    <col customWidth="1" min="17" max="26" width="8.71"/>
  </cols>
  <sheetData>
    <row r="1" ht="14.25" customHeight="1"/>
    <row r="2" ht="14.25" customHeight="1">
      <c r="A2" s="1" t="s">
        <v>55</v>
      </c>
      <c r="B2" s="1" t="s">
        <v>56</v>
      </c>
      <c r="C2" s="1" t="s">
        <v>57</v>
      </c>
      <c r="D2" s="1" t="s">
        <v>9</v>
      </c>
    </row>
    <row r="3" ht="14.25" customHeight="1">
      <c r="A3" s="1">
        <v>300.0</v>
      </c>
      <c r="B3" s="1">
        <v>0.5</v>
      </c>
      <c r="C3" s="1">
        <v>31.17</v>
      </c>
      <c r="D3" s="1">
        <v>12.83</v>
      </c>
    </row>
    <row r="4" ht="14.25" customHeight="1">
      <c r="A4" s="1">
        <v>300.0</v>
      </c>
      <c r="B4" s="1">
        <v>1.0</v>
      </c>
      <c r="C4" s="1">
        <v>27.27</v>
      </c>
      <c r="D4" s="1">
        <v>13.6</v>
      </c>
    </row>
    <row r="5" ht="14.25" customHeight="1">
      <c r="A5" s="1">
        <v>300.0</v>
      </c>
      <c r="B5" s="1">
        <v>0.75</v>
      </c>
      <c r="C5" s="1">
        <v>27.27</v>
      </c>
      <c r="D5" s="1">
        <v>13.07</v>
      </c>
    </row>
    <row r="6" ht="14.25" customHeight="1">
      <c r="A6" s="1">
        <v>300.0</v>
      </c>
      <c r="B6" s="1">
        <v>0.5</v>
      </c>
      <c r="C6" s="1">
        <v>23.3</v>
      </c>
      <c r="D6" s="1">
        <v>8.05</v>
      </c>
    </row>
    <row r="7" ht="14.25" customHeight="1">
      <c r="A7" s="1">
        <v>300.0</v>
      </c>
      <c r="B7" s="1">
        <v>0.75</v>
      </c>
      <c r="C7" s="1">
        <v>23.53</v>
      </c>
      <c r="D7" s="1">
        <v>10.24</v>
      </c>
    </row>
    <row r="8" ht="14.25" customHeight="1">
      <c r="A8" s="1">
        <v>300.0</v>
      </c>
      <c r="B8" s="1">
        <v>0.3</v>
      </c>
      <c r="C8" s="1">
        <v>27.75</v>
      </c>
      <c r="D8" s="1">
        <v>8.01</v>
      </c>
    </row>
    <row r="9" ht="14.25" customHeight="1">
      <c r="A9" s="1">
        <v>300.0</v>
      </c>
      <c r="B9" s="1">
        <v>0.3</v>
      </c>
      <c r="C9" s="1">
        <v>33.57</v>
      </c>
      <c r="D9" s="1">
        <v>11.44</v>
      </c>
    </row>
    <row r="10" ht="14.25" customHeight="1">
      <c r="A10" s="1">
        <v>100.0</v>
      </c>
      <c r="B10" s="1">
        <v>0.75</v>
      </c>
      <c r="C10" s="1">
        <v>17.46</v>
      </c>
      <c r="D10" s="1">
        <v>8.09</v>
      </c>
    </row>
    <row r="11" ht="14.25" customHeight="1">
      <c r="A11" s="1">
        <v>100.0</v>
      </c>
      <c r="B11" s="1">
        <v>0.75</v>
      </c>
      <c r="C11" s="1">
        <v>16.73</v>
      </c>
      <c r="D11" s="1">
        <v>11.83</v>
      </c>
    </row>
    <row r="12" ht="14.25" customHeight="1">
      <c r="A12" s="1">
        <v>100.0</v>
      </c>
      <c r="B12" s="1">
        <v>1.0</v>
      </c>
      <c r="C12" s="1">
        <v>13.33</v>
      </c>
      <c r="D12" s="1">
        <v>13.38</v>
      </c>
    </row>
    <row r="13" ht="14.25" customHeight="1">
      <c r="A13" s="1">
        <v>100.0</v>
      </c>
      <c r="B13" s="1">
        <v>0.5</v>
      </c>
      <c r="C13" s="1">
        <v>14.29</v>
      </c>
      <c r="D13" s="1">
        <v>13.07</v>
      </c>
    </row>
    <row r="14" ht="14.25" customHeight="1">
      <c r="A14" s="1">
        <v>100.0</v>
      </c>
      <c r="B14" s="1">
        <v>0.5</v>
      </c>
      <c r="C14" s="1">
        <v>13.04</v>
      </c>
      <c r="D14" s="1">
        <v>7.8</v>
      </c>
    </row>
    <row r="15" ht="14.25" customHeight="1">
      <c r="A15" s="1">
        <v>100.0</v>
      </c>
      <c r="B15" s="1">
        <v>1.0</v>
      </c>
      <c r="C15" s="1">
        <v>15.95</v>
      </c>
      <c r="D15" s="1">
        <v>8.37</v>
      </c>
    </row>
    <row r="16" ht="14.25" customHeight="1">
      <c r="A16" s="1">
        <v>100.0</v>
      </c>
      <c r="B16" s="1">
        <v>0.3</v>
      </c>
      <c r="C16" s="1">
        <v>14.72</v>
      </c>
      <c r="D16" s="1">
        <v>7.44</v>
      </c>
    </row>
    <row r="17" ht="14.25" customHeight="1">
      <c r="A17" s="1">
        <v>100.0</v>
      </c>
      <c r="B17" s="1">
        <v>0.3</v>
      </c>
      <c r="C17" s="1">
        <v>16.22</v>
      </c>
      <c r="D17" s="1">
        <v>11.38</v>
      </c>
    </row>
    <row r="18" ht="14.25" customHeight="1">
      <c r="O18" s="1" t="s">
        <v>58</v>
      </c>
      <c r="P18" s="1" t="s">
        <v>59</v>
      </c>
      <c r="Q18" s="1" t="s">
        <v>60</v>
      </c>
    </row>
    <row r="19" ht="14.25" customHeight="1">
      <c r="O19" s="1">
        <v>0.5</v>
      </c>
      <c r="P19" s="1">
        <v>8.05</v>
      </c>
      <c r="Q19" s="1">
        <v>300.0</v>
      </c>
    </row>
    <row r="20" ht="14.25" customHeight="1">
      <c r="O20" s="1">
        <v>1.0</v>
      </c>
      <c r="P20" s="1">
        <v>13.6</v>
      </c>
      <c r="Q20" s="1">
        <v>300.0</v>
      </c>
    </row>
    <row r="21" ht="14.25" customHeight="1">
      <c r="O21" s="1">
        <v>0.5</v>
      </c>
      <c r="P21" s="1">
        <v>7.8</v>
      </c>
      <c r="Q21" s="1">
        <v>100.0</v>
      </c>
    </row>
    <row r="22" ht="14.25" customHeight="1">
      <c r="O22" s="1">
        <v>1.0</v>
      </c>
      <c r="P22" s="1">
        <v>13.07</v>
      </c>
      <c r="Q22" s="1">
        <v>100.0</v>
      </c>
    </row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4.43"/>
    <col customWidth="1" min="2" max="2" width="23.29"/>
    <col customWidth="1" min="3" max="3" width="23.71"/>
    <col customWidth="1" min="4" max="4" width="20.43"/>
    <col customWidth="1" min="5" max="5" width="12.57"/>
    <col customWidth="1" min="6" max="6" width="7.0"/>
    <col customWidth="1" min="7" max="7" width="15.29"/>
    <col customWidth="1" min="8" max="11" width="8.71"/>
    <col customWidth="1" min="12" max="12" width="6.14"/>
    <col customWidth="1" min="13" max="16" width="8.71"/>
    <col customWidth="1" min="17" max="17" width="11.43"/>
    <col customWidth="1" min="18" max="21" width="8.71"/>
    <col customWidth="1" min="22" max="22" width="15.14"/>
    <col customWidth="1" min="23" max="28" width="8.71"/>
    <col customWidth="1" min="29" max="29" width="11.86"/>
    <col customWidth="1" min="30" max="38" width="8.71"/>
  </cols>
  <sheetData>
    <row r="1" ht="14.25" customHeight="1"/>
    <row r="2" ht="14.25" customHeight="1">
      <c r="A2" s="1" t="s">
        <v>15</v>
      </c>
    </row>
    <row r="3" ht="14.25" customHeight="1">
      <c r="A3" s="1" t="s">
        <v>26</v>
      </c>
      <c r="M3" s="1" t="s">
        <v>4</v>
      </c>
      <c r="N3" s="1" t="str">
        <f t="shared" ref="N3:O3" si="1">H3</f>
        <v/>
      </c>
      <c r="O3" s="1" t="str">
        <f t="shared" si="1"/>
        <v/>
      </c>
      <c r="AB3" s="1" t="s">
        <v>61</v>
      </c>
    </row>
    <row r="4" ht="14.25" customHeight="1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L4" s="1" t="s">
        <v>13</v>
      </c>
      <c r="M4" s="1" t="s">
        <v>14</v>
      </c>
      <c r="N4" s="1" t="s">
        <v>11</v>
      </c>
      <c r="O4" s="1" t="s">
        <v>12</v>
      </c>
      <c r="Q4" s="1" t="s">
        <v>5</v>
      </c>
      <c r="R4" s="1" t="s">
        <v>5</v>
      </c>
      <c r="S4" s="1" t="s">
        <v>5</v>
      </c>
      <c r="Y4" s="1" t="s">
        <v>62</v>
      </c>
      <c r="AA4" s="1" t="s">
        <v>47</v>
      </c>
      <c r="AB4" s="1" t="s">
        <v>63</v>
      </c>
      <c r="AC4" s="1" t="s">
        <v>48</v>
      </c>
      <c r="AE4" s="1" t="s">
        <v>49</v>
      </c>
      <c r="AG4" s="1" t="s">
        <v>64</v>
      </c>
    </row>
    <row r="5" ht="14.25" customHeight="1">
      <c r="B5" s="1" t="s">
        <v>40</v>
      </c>
      <c r="C5" s="1" t="s">
        <v>19</v>
      </c>
      <c r="D5" s="1" t="s">
        <v>41</v>
      </c>
      <c r="E5" s="1" t="s">
        <v>42</v>
      </c>
      <c r="F5" s="1" t="s">
        <v>43</v>
      </c>
      <c r="G5" s="1" t="s">
        <v>44</v>
      </c>
      <c r="L5" s="1" t="s">
        <v>21</v>
      </c>
      <c r="M5" s="1" t="s">
        <v>25</v>
      </c>
      <c r="N5" s="1" t="s">
        <v>23</v>
      </c>
      <c r="O5" s="1" t="s">
        <v>24</v>
      </c>
      <c r="Q5" s="1" t="s">
        <v>16</v>
      </c>
      <c r="R5" s="1" t="s">
        <v>17</v>
      </c>
      <c r="S5" s="1" t="s">
        <v>18</v>
      </c>
      <c r="T5" s="1" t="s">
        <v>50</v>
      </c>
      <c r="U5" s="1" t="s">
        <v>65</v>
      </c>
      <c r="V5" s="1" t="s">
        <v>51</v>
      </c>
      <c r="W5" s="1" t="s">
        <v>66</v>
      </c>
      <c r="X5" s="1" t="s">
        <v>9</v>
      </c>
      <c r="Y5" s="1" t="s">
        <v>67</v>
      </c>
      <c r="Z5" s="1" t="s">
        <v>15</v>
      </c>
      <c r="AA5" s="1">
        <v>25.0</v>
      </c>
    </row>
    <row r="6" ht="14.25" customHeight="1">
      <c r="A6" s="1">
        <f t="shared" ref="A6:A19" si="2">(E6/F6)/G6</f>
        <v>1.179026278</v>
      </c>
      <c r="E6" s="1">
        <f t="shared" ref="E6:E19" si="3">0.00765/I6</f>
        <v>0.003825</v>
      </c>
      <c r="F6" s="1">
        <v>0.036575</v>
      </c>
      <c r="G6" s="1">
        <v>0.0887</v>
      </c>
      <c r="I6" s="1">
        <v>2.0</v>
      </c>
      <c r="J6" s="1" t="s">
        <v>46</v>
      </c>
      <c r="L6" s="1">
        <f t="shared" ref="L6:L31" si="4">220*N6*(O6^(0.5))</f>
        <v>5972.063707</v>
      </c>
      <c r="M6" s="1">
        <f t="shared" ref="M6:M31" si="5">L6/6894.76</f>
        <v>0.8661742696</v>
      </c>
      <c r="N6" s="1">
        <v>25.0</v>
      </c>
      <c r="O6" s="1">
        <f>A6</f>
        <v>1.179026278</v>
      </c>
      <c r="Q6" s="1">
        <f t="shared" ref="Q6:Q37" si="6">(3*10^(-8))*(W6^(0.4))*(Y6^(-0.25))*(Z6^(0.5))</f>
        <v>0.000001931275213</v>
      </c>
      <c r="R6" s="1">
        <f t="shared" ref="R6:R37" si="7">1000*Q6</f>
        <v>0.001931275213</v>
      </c>
      <c r="S6" s="1">
        <f t="shared" ref="S6:S37" si="8">R6*3600</f>
        <v>6.952590767</v>
      </c>
      <c r="T6" s="1">
        <f t="shared" ref="T6:T37" si="9">R6*U6</f>
        <v>0.1062201367</v>
      </c>
      <c r="U6" s="1">
        <v>55.0</v>
      </c>
      <c r="V6" s="1">
        <f>0+T6</f>
        <v>0.1062201367</v>
      </c>
      <c r="W6" s="1">
        <f t="shared" ref="W6:W37" si="10">X6*6894.76</f>
        <v>206842.8</v>
      </c>
      <c r="X6" s="1">
        <v>30.0</v>
      </c>
      <c r="Y6" s="1">
        <f t="shared" ref="Y6:Y37" si="11">AVERAGE(AA5,AA6)</f>
        <v>25.89285714</v>
      </c>
      <c r="Z6" s="1">
        <f t="shared" ref="Z6:Z37" si="12">$A$6</f>
        <v>1.179026278</v>
      </c>
      <c r="AA6" s="1">
        <f t="shared" ref="AA6:AA37" si="13">AA5+AB6</f>
        <v>26.78571429</v>
      </c>
      <c r="AB6" s="1">
        <v>1.7857142857142774</v>
      </c>
      <c r="AC6" s="1">
        <v>1.0</v>
      </c>
      <c r="AF6" s="1" t="s">
        <v>68</v>
      </c>
    </row>
    <row r="7" ht="14.25" customHeight="1">
      <c r="A7" s="1">
        <f t="shared" si="2"/>
        <v>0.5895131392</v>
      </c>
      <c r="E7" s="1">
        <f t="shared" si="3"/>
        <v>0.0019125</v>
      </c>
      <c r="F7" s="1">
        <v>0.036575</v>
      </c>
      <c r="G7" s="1">
        <v>0.0887</v>
      </c>
      <c r="I7" s="1">
        <v>4.0</v>
      </c>
      <c r="J7" s="1" t="s">
        <v>46</v>
      </c>
      <c r="L7" s="1">
        <f t="shared" si="4"/>
        <v>17916.19112</v>
      </c>
      <c r="M7" s="1">
        <f t="shared" si="5"/>
        <v>2.598522809</v>
      </c>
      <c r="N7" s="1">
        <v>75.0</v>
      </c>
      <c r="O7" s="1">
        <f t="shared" ref="O7:O8" si="14">A6</f>
        <v>1.179026278</v>
      </c>
      <c r="Q7" s="1">
        <f t="shared" si="6"/>
        <v>0.000001899342309</v>
      </c>
      <c r="R7" s="1">
        <f t="shared" si="7"/>
        <v>0.001899342309</v>
      </c>
      <c r="S7" s="1">
        <f t="shared" si="8"/>
        <v>6.837632314</v>
      </c>
      <c r="T7" s="1">
        <f t="shared" si="9"/>
        <v>0.104463827</v>
      </c>
      <c r="U7" s="1">
        <v>55.0</v>
      </c>
      <c r="V7" s="1">
        <f t="shared" ref="V7:V37" si="15">V6+T7</f>
        <v>0.2106839637</v>
      </c>
      <c r="W7" s="1">
        <f t="shared" si="10"/>
        <v>206842.8</v>
      </c>
      <c r="X7" s="1">
        <v>30.0</v>
      </c>
      <c r="Y7" s="1">
        <f t="shared" si="11"/>
        <v>27.67857143</v>
      </c>
      <c r="Z7" s="1">
        <f t="shared" si="12"/>
        <v>1.179026278</v>
      </c>
      <c r="AA7" s="1">
        <f t="shared" si="13"/>
        <v>28.57142857</v>
      </c>
      <c r="AB7" s="1">
        <f t="shared" ref="AB7:AB37" si="16">AB6</f>
        <v>1.785714286</v>
      </c>
      <c r="AC7" s="1">
        <v>2.0</v>
      </c>
      <c r="AF7" s="1">
        <f>5.1/2</f>
        <v>2.55</v>
      </c>
    </row>
    <row r="8" ht="14.25" customHeight="1">
      <c r="A8" s="1">
        <f t="shared" si="2"/>
        <v>0.4716105114</v>
      </c>
      <c r="E8" s="1">
        <f t="shared" si="3"/>
        <v>0.00153</v>
      </c>
      <c r="F8" s="1">
        <v>0.036575</v>
      </c>
      <c r="G8" s="1">
        <v>0.0887</v>
      </c>
      <c r="I8" s="1">
        <v>5.0</v>
      </c>
      <c r="J8" s="1" t="s">
        <v>46</v>
      </c>
      <c r="L8" s="1">
        <f t="shared" si="4"/>
        <v>4222.886745</v>
      </c>
      <c r="M8" s="1">
        <f t="shared" si="5"/>
        <v>0.6124776997</v>
      </c>
      <c r="N8" s="1">
        <v>25.0</v>
      </c>
      <c r="O8" s="1">
        <f t="shared" si="14"/>
        <v>0.5895131392</v>
      </c>
      <c r="Q8" s="1">
        <f t="shared" si="6"/>
        <v>0.00000186988622</v>
      </c>
      <c r="R8" s="1">
        <f t="shared" si="7"/>
        <v>0.00186988622</v>
      </c>
      <c r="S8" s="1">
        <f t="shared" si="8"/>
        <v>6.731590392</v>
      </c>
      <c r="T8" s="1">
        <f t="shared" si="9"/>
        <v>0.1028437421</v>
      </c>
      <c r="U8" s="1">
        <v>55.0</v>
      </c>
      <c r="V8" s="1">
        <f t="shared" si="15"/>
        <v>0.3135277058</v>
      </c>
      <c r="W8" s="1">
        <f t="shared" si="10"/>
        <v>206842.8</v>
      </c>
      <c r="X8" s="1">
        <v>30.0</v>
      </c>
      <c r="Y8" s="1">
        <f t="shared" si="11"/>
        <v>29.46428571</v>
      </c>
      <c r="Z8" s="1">
        <f t="shared" si="12"/>
        <v>1.179026278</v>
      </c>
      <c r="AA8" s="1">
        <f t="shared" si="13"/>
        <v>30.35714286</v>
      </c>
      <c r="AB8" s="1">
        <f t="shared" si="16"/>
        <v>1.785714286</v>
      </c>
      <c r="AC8" s="1">
        <v>3.0</v>
      </c>
    </row>
    <row r="9" ht="14.25" customHeight="1">
      <c r="A9" s="1">
        <f t="shared" si="2"/>
        <v>0.3930087595</v>
      </c>
      <c r="E9" s="1">
        <f t="shared" si="3"/>
        <v>0.001275</v>
      </c>
      <c r="F9" s="1">
        <v>0.036575</v>
      </c>
      <c r="G9" s="1">
        <v>0.0887</v>
      </c>
      <c r="I9" s="1">
        <v>6.0</v>
      </c>
      <c r="J9" s="1" t="s">
        <v>46</v>
      </c>
      <c r="L9" s="1">
        <f t="shared" si="4"/>
        <v>12668.66023</v>
      </c>
      <c r="M9" s="1">
        <f t="shared" si="5"/>
        <v>1.837433099</v>
      </c>
      <c r="N9" s="1">
        <v>75.0</v>
      </c>
      <c r="O9" s="1">
        <f t="shared" ref="O9:O10" si="17">A7</f>
        <v>0.5895131392</v>
      </c>
      <c r="Q9" s="1">
        <f t="shared" si="6"/>
        <v>0.000001842581282</v>
      </c>
      <c r="R9" s="1">
        <f t="shared" si="7"/>
        <v>0.001842581282</v>
      </c>
      <c r="S9" s="1">
        <f t="shared" si="8"/>
        <v>6.633292614</v>
      </c>
      <c r="T9" s="1">
        <f t="shared" si="9"/>
        <v>0.1013419705</v>
      </c>
      <c r="U9" s="1">
        <v>55.0</v>
      </c>
      <c r="V9" s="1">
        <f t="shared" si="15"/>
        <v>0.4148696763</v>
      </c>
      <c r="W9" s="1">
        <f t="shared" si="10"/>
        <v>206842.8</v>
      </c>
      <c r="X9" s="1">
        <v>30.0</v>
      </c>
      <c r="Y9" s="1">
        <f t="shared" si="11"/>
        <v>31.25</v>
      </c>
      <c r="Z9" s="1">
        <f t="shared" si="12"/>
        <v>1.179026278</v>
      </c>
      <c r="AA9" s="1">
        <f t="shared" si="13"/>
        <v>32.14285714</v>
      </c>
      <c r="AB9" s="1">
        <f t="shared" si="16"/>
        <v>1.785714286</v>
      </c>
      <c r="AC9" s="1">
        <v>4.0</v>
      </c>
    </row>
    <row r="10" ht="14.25" customHeight="1">
      <c r="A10" s="1">
        <f t="shared" si="2"/>
        <v>0.2947565696</v>
      </c>
      <c r="E10" s="1">
        <f t="shared" si="3"/>
        <v>0.00095625</v>
      </c>
      <c r="F10" s="1">
        <v>0.036575</v>
      </c>
      <c r="G10" s="1">
        <v>0.0887</v>
      </c>
      <c r="I10" s="1">
        <v>8.0</v>
      </c>
      <c r="J10" s="1" t="s">
        <v>46</v>
      </c>
      <c r="L10" s="1">
        <f t="shared" si="4"/>
        <v>3777.064729</v>
      </c>
      <c r="M10" s="1">
        <f t="shared" si="5"/>
        <v>0.5478167085</v>
      </c>
      <c r="N10" s="1">
        <v>25.0</v>
      </c>
      <c r="O10" s="1">
        <f t="shared" si="17"/>
        <v>0.4716105114</v>
      </c>
      <c r="Q10" s="1">
        <f t="shared" si="6"/>
        <v>0.000001817160279</v>
      </c>
      <c r="R10" s="1">
        <f t="shared" si="7"/>
        <v>0.001817160279</v>
      </c>
      <c r="S10" s="1">
        <f t="shared" si="8"/>
        <v>6.541777004</v>
      </c>
      <c r="T10" s="1">
        <f t="shared" si="9"/>
        <v>0.09994381534</v>
      </c>
      <c r="U10" s="1">
        <v>55.0</v>
      </c>
      <c r="V10" s="1">
        <f t="shared" si="15"/>
        <v>0.5148134917</v>
      </c>
      <c r="W10" s="1">
        <f t="shared" si="10"/>
        <v>206842.8</v>
      </c>
      <c r="X10" s="1">
        <v>30.0</v>
      </c>
      <c r="Y10" s="1">
        <f t="shared" si="11"/>
        <v>33.03571429</v>
      </c>
      <c r="Z10" s="1">
        <f t="shared" si="12"/>
        <v>1.179026278</v>
      </c>
      <c r="AA10" s="1">
        <f t="shared" si="13"/>
        <v>33.92857143</v>
      </c>
      <c r="AB10" s="1">
        <f t="shared" si="16"/>
        <v>1.785714286</v>
      </c>
      <c r="AC10" s="1">
        <v>5.0</v>
      </c>
    </row>
    <row r="11" ht="14.25" customHeight="1">
      <c r="A11" s="1">
        <f t="shared" si="2"/>
        <v>0.2358052557</v>
      </c>
      <c r="E11" s="1">
        <f t="shared" si="3"/>
        <v>0.000765</v>
      </c>
      <c r="F11" s="1">
        <v>0.036575</v>
      </c>
      <c r="G11" s="1">
        <v>0.0887</v>
      </c>
      <c r="I11" s="1">
        <v>10.0</v>
      </c>
      <c r="J11" s="1" t="s">
        <v>46</v>
      </c>
      <c r="L11" s="1">
        <f t="shared" si="4"/>
        <v>11331.19419</v>
      </c>
      <c r="M11" s="1">
        <f t="shared" si="5"/>
        <v>1.643450126</v>
      </c>
      <c r="N11" s="1">
        <v>75.0</v>
      </c>
      <c r="O11" s="1">
        <f t="shared" ref="O11:O12" si="18">A8</f>
        <v>0.4716105114</v>
      </c>
      <c r="Q11" s="1">
        <f t="shared" si="6"/>
        <v>0.000001793401441</v>
      </c>
      <c r="R11" s="1">
        <f t="shared" si="7"/>
        <v>0.001793401441</v>
      </c>
      <c r="S11" s="1">
        <f t="shared" si="8"/>
        <v>6.456245187</v>
      </c>
      <c r="T11" s="1">
        <f t="shared" si="9"/>
        <v>0.09863707924</v>
      </c>
      <c r="U11" s="1">
        <v>55.0</v>
      </c>
      <c r="V11" s="1">
        <f t="shared" si="15"/>
        <v>0.6134505709</v>
      </c>
      <c r="W11" s="1">
        <f t="shared" si="10"/>
        <v>206842.8</v>
      </c>
      <c r="X11" s="1">
        <v>30.0</v>
      </c>
      <c r="Y11" s="1">
        <f t="shared" si="11"/>
        <v>34.82142857</v>
      </c>
      <c r="Z11" s="1">
        <f t="shared" si="12"/>
        <v>1.179026278</v>
      </c>
      <c r="AA11" s="1">
        <f t="shared" si="13"/>
        <v>35.71428571</v>
      </c>
      <c r="AB11" s="1">
        <f t="shared" si="16"/>
        <v>1.785714286</v>
      </c>
      <c r="AC11" s="1">
        <v>6.0</v>
      </c>
    </row>
    <row r="12" ht="14.25" customHeight="1">
      <c r="A12" s="1">
        <f t="shared" si="2"/>
        <v>0.1965043797</v>
      </c>
      <c r="E12" s="1">
        <f t="shared" si="3"/>
        <v>0.0006375</v>
      </c>
      <c r="F12" s="1">
        <v>0.036575</v>
      </c>
      <c r="G12" s="1">
        <v>0.0887</v>
      </c>
      <c r="I12" s="1">
        <v>12.0</v>
      </c>
      <c r="J12" s="1" t="s">
        <v>46</v>
      </c>
      <c r="L12" s="1">
        <f t="shared" si="4"/>
        <v>3447.972589</v>
      </c>
      <c r="M12" s="1">
        <f t="shared" si="5"/>
        <v>0.5000859477</v>
      </c>
      <c r="N12" s="1">
        <v>25.0</v>
      </c>
      <c r="O12" s="1">
        <f t="shared" si="18"/>
        <v>0.3930087595</v>
      </c>
      <c r="Q12" s="1">
        <f t="shared" si="6"/>
        <v>0.000001771118836</v>
      </c>
      <c r="R12" s="1">
        <f t="shared" si="7"/>
        <v>0.001771118836</v>
      </c>
      <c r="S12" s="1">
        <f t="shared" si="8"/>
        <v>6.37602781</v>
      </c>
      <c r="T12" s="1">
        <f t="shared" si="9"/>
        <v>0.09741153599</v>
      </c>
      <c r="U12" s="1">
        <v>55.0</v>
      </c>
      <c r="V12" s="1">
        <f t="shared" si="15"/>
        <v>0.7108621069</v>
      </c>
      <c r="W12" s="1">
        <f t="shared" si="10"/>
        <v>206842.8</v>
      </c>
      <c r="X12" s="1">
        <v>30.0</v>
      </c>
      <c r="Y12" s="1">
        <f t="shared" si="11"/>
        <v>36.60714286</v>
      </c>
      <c r="Z12" s="1">
        <f t="shared" si="12"/>
        <v>1.179026278</v>
      </c>
      <c r="AA12" s="1">
        <f t="shared" si="13"/>
        <v>37.5</v>
      </c>
      <c r="AB12" s="1">
        <f t="shared" si="16"/>
        <v>1.785714286</v>
      </c>
      <c r="AC12" s="1">
        <v>7.0</v>
      </c>
    </row>
    <row r="13" ht="14.25" customHeight="1">
      <c r="A13" s="1">
        <f t="shared" si="2"/>
        <v>0.1684323255</v>
      </c>
      <c r="E13" s="1">
        <f t="shared" si="3"/>
        <v>0.0005464285714</v>
      </c>
      <c r="F13" s="1">
        <v>0.036575</v>
      </c>
      <c r="G13" s="1">
        <v>0.0887</v>
      </c>
      <c r="I13" s="1">
        <v>14.0</v>
      </c>
      <c r="J13" s="1" t="s">
        <v>46</v>
      </c>
      <c r="L13" s="1">
        <f t="shared" si="4"/>
        <v>10343.91777</v>
      </c>
      <c r="M13" s="1">
        <f t="shared" si="5"/>
        <v>1.500257843</v>
      </c>
      <c r="N13" s="1">
        <v>75.0</v>
      </c>
      <c r="O13" s="1">
        <f t="shared" ref="O13:O14" si="19">A9</f>
        <v>0.3930087595</v>
      </c>
      <c r="Q13" s="1">
        <f t="shared" si="6"/>
        <v>0.000001750155158</v>
      </c>
      <c r="R13" s="1">
        <f t="shared" si="7"/>
        <v>0.001750155158</v>
      </c>
      <c r="S13" s="1">
        <f t="shared" si="8"/>
        <v>6.300558567</v>
      </c>
      <c r="T13" s="1">
        <f t="shared" si="9"/>
        <v>0.09625853367</v>
      </c>
      <c r="U13" s="1">
        <v>55.0</v>
      </c>
      <c r="V13" s="1">
        <f t="shared" si="15"/>
        <v>0.8071206406</v>
      </c>
      <c r="W13" s="1">
        <f t="shared" si="10"/>
        <v>206842.8</v>
      </c>
      <c r="X13" s="1">
        <v>30.0</v>
      </c>
      <c r="Y13" s="1">
        <f t="shared" si="11"/>
        <v>38.39285714</v>
      </c>
      <c r="Z13" s="1">
        <f t="shared" si="12"/>
        <v>1.179026278</v>
      </c>
      <c r="AA13" s="1">
        <f t="shared" si="13"/>
        <v>39.28571429</v>
      </c>
      <c r="AB13" s="1">
        <f t="shared" si="16"/>
        <v>1.785714286</v>
      </c>
      <c r="AC13" s="1">
        <v>8.0</v>
      </c>
    </row>
    <row r="14" ht="14.25" customHeight="1">
      <c r="A14" s="1">
        <f t="shared" si="2"/>
        <v>0.1473782848</v>
      </c>
      <c r="E14" s="1">
        <f t="shared" si="3"/>
        <v>0.000478125</v>
      </c>
      <c r="F14" s="1">
        <v>0.036575</v>
      </c>
      <c r="G14" s="1">
        <v>0.0887</v>
      </c>
      <c r="I14" s="1">
        <v>16.0</v>
      </c>
      <c r="J14" s="1" t="s">
        <v>46</v>
      </c>
      <c r="L14" s="1">
        <f t="shared" si="4"/>
        <v>2986.031854</v>
      </c>
      <c r="M14" s="1">
        <f t="shared" si="5"/>
        <v>0.4330871348</v>
      </c>
      <c r="N14" s="1">
        <v>25.0</v>
      </c>
      <c r="O14" s="1">
        <f t="shared" si="19"/>
        <v>0.2947565696</v>
      </c>
      <c r="Q14" s="1">
        <f t="shared" si="6"/>
        <v>0.000001730376218</v>
      </c>
      <c r="R14" s="1">
        <f t="shared" si="7"/>
        <v>0.001730376218</v>
      </c>
      <c r="S14" s="1">
        <f t="shared" si="8"/>
        <v>6.229354385</v>
      </c>
      <c r="T14" s="1">
        <f t="shared" si="9"/>
        <v>0.09517069199</v>
      </c>
      <c r="U14" s="1">
        <v>55.0</v>
      </c>
      <c r="V14" s="1">
        <f t="shared" si="15"/>
        <v>0.9022913326</v>
      </c>
      <c r="W14" s="1">
        <f t="shared" si="10"/>
        <v>206842.8</v>
      </c>
      <c r="X14" s="1">
        <v>30.0</v>
      </c>
      <c r="Y14" s="1">
        <f t="shared" si="11"/>
        <v>40.17857143</v>
      </c>
      <c r="Z14" s="1">
        <f t="shared" si="12"/>
        <v>1.179026278</v>
      </c>
      <c r="AA14" s="1">
        <f t="shared" si="13"/>
        <v>41.07142857</v>
      </c>
      <c r="AB14" s="1">
        <f t="shared" si="16"/>
        <v>1.785714286</v>
      </c>
      <c r="AC14" s="1">
        <v>9.0</v>
      </c>
    </row>
    <row r="15" ht="14.25" customHeight="1">
      <c r="A15" s="1">
        <f t="shared" si="2"/>
        <v>0.1310029198</v>
      </c>
      <c r="E15" s="1">
        <f t="shared" si="3"/>
        <v>0.000425</v>
      </c>
      <c r="F15" s="1">
        <v>0.036575</v>
      </c>
      <c r="G15" s="1">
        <v>0.0887</v>
      </c>
      <c r="I15" s="1">
        <v>18.0</v>
      </c>
      <c r="J15" s="1" t="s">
        <v>46</v>
      </c>
      <c r="L15" s="1">
        <f t="shared" si="4"/>
        <v>8958.095561</v>
      </c>
      <c r="M15" s="1">
        <f t="shared" si="5"/>
        <v>1.299261404</v>
      </c>
      <c r="N15" s="1">
        <v>75.0</v>
      </c>
      <c r="O15" s="1">
        <f t="shared" ref="O15:O16" si="20">A10</f>
        <v>0.2947565696</v>
      </c>
      <c r="Q15" s="1">
        <f t="shared" si="6"/>
        <v>0.0000017116667</v>
      </c>
      <c r="R15" s="1">
        <f t="shared" si="7"/>
        <v>0.0017116667</v>
      </c>
      <c r="S15" s="1">
        <f t="shared" si="8"/>
        <v>6.162000119</v>
      </c>
      <c r="T15" s="1">
        <f t="shared" si="9"/>
        <v>0.09414166848</v>
      </c>
      <c r="U15" s="1">
        <v>55.0</v>
      </c>
      <c r="V15" s="1">
        <f t="shared" si="15"/>
        <v>0.996433001</v>
      </c>
      <c r="W15" s="1">
        <f t="shared" si="10"/>
        <v>206842.8</v>
      </c>
      <c r="X15" s="1">
        <v>30.0</v>
      </c>
      <c r="Y15" s="1">
        <f t="shared" si="11"/>
        <v>41.96428571</v>
      </c>
      <c r="Z15" s="1">
        <f t="shared" si="12"/>
        <v>1.179026278</v>
      </c>
      <c r="AA15" s="1">
        <f t="shared" si="13"/>
        <v>42.85714286</v>
      </c>
      <c r="AB15" s="1">
        <f t="shared" si="16"/>
        <v>1.785714286</v>
      </c>
      <c r="AC15" s="1">
        <v>10.0</v>
      </c>
      <c r="AD15" s="4"/>
    </row>
    <row r="16" ht="14.25" customHeight="1">
      <c r="A16" s="1">
        <f t="shared" si="2"/>
        <v>0.1179026278</v>
      </c>
      <c r="E16" s="1">
        <f t="shared" si="3"/>
        <v>0.0003825</v>
      </c>
      <c r="F16" s="1">
        <v>0.036575</v>
      </c>
      <c r="G16" s="1">
        <v>0.0887</v>
      </c>
      <c r="I16" s="1">
        <v>20.0</v>
      </c>
      <c r="J16" s="1" t="s">
        <v>46</v>
      </c>
      <c r="L16" s="1">
        <f t="shared" si="4"/>
        <v>2670.788083</v>
      </c>
      <c r="M16" s="1">
        <f t="shared" si="5"/>
        <v>0.3873649094</v>
      </c>
      <c r="N16" s="1">
        <v>25.0</v>
      </c>
      <c r="O16" s="1">
        <f t="shared" si="20"/>
        <v>0.2358052557</v>
      </c>
      <c r="Q16" s="1">
        <f t="shared" si="6"/>
        <v>0.000001693926827</v>
      </c>
      <c r="R16" s="1">
        <f t="shared" si="7"/>
        <v>0.001693926827</v>
      </c>
      <c r="S16" s="1">
        <f t="shared" si="8"/>
        <v>6.098136577</v>
      </c>
      <c r="T16" s="1">
        <f t="shared" si="9"/>
        <v>0.09316597548</v>
      </c>
      <c r="U16" s="1">
        <v>55.0</v>
      </c>
      <c r="V16" s="1">
        <f t="shared" si="15"/>
        <v>1.089598977</v>
      </c>
      <c r="W16" s="1">
        <f t="shared" si="10"/>
        <v>206842.8</v>
      </c>
      <c r="X16" s="1">
        <v>30.0</v>
      </c>
      <c r="Y16" s="1">
        <f t="shared" si="11"/>
        <v>43.75</v>
      </c>
      <c r="Z16" s="1">
        <f t="shared" si="12"/>
        <v>1.179026278</v>
      </c>
      <c r="AA16" s="1">
        <f t="shared" si="13"/>
        <v>44.64285714</v>
      </c>
      <c r="AB16" s="1">
        <f t="shared" si="16"/>
        <v>1.785714286</v>
      </c>
      <c r="AC16" s="1">
        <v>11.0</v>
      </c>
    </row>
    <row r="17" ht="14.25" customHeight="1">
      <c r="A17" s="1">
        <f t="shared" si="2"/>
        <v>0.1071842071</v>
      </c>
      <c r="E17" s="1">
        <f t="shared" si="3"/>
        <v>0.0003477272727</v>
      </c>
      <c r="F17" s="1">
        <v>0.036575</v>
      </c>
      <c r="G17" s="1">
        <v>0.0887</v>
      </c>
      <c r="I17" s="1">
        <v>22.0</v>
      </c>
      <c r="J17" s="1" t="s">
        <v>46</v>
      </c>
      <c r="L17" s="1">
        <f t="shared" si="4"/>
        <v>8012.364249</v>
      </c>
      <c r="M17" s="1">
        <f t="shared" si="5"/>
        <v>1.162094728</v>
      </c>
      <c r="N17" s="1">
        <v>75.0</v>
      </c>
      <c r="O17" s="1">
        <f t="shared" ref="O17:O18" si="21">A11</f>
        <v>0.2358052557</v>
      </c>
      <c r="Q17" s="1">
        <f t="shared" si="6"/>
        <v>0.000001677069737</v>
      </c>
      <c r="R17" s="1">
        <f t="shared" si="7"/>
        <v>0.001677069737</v>
      </c>
      <c r="S17" s="1">
        <f t="shared" si="8"/>
        <v>6.037451052</v>
      </c>
      <c r="T17" s="1">
        <f t="shared" si="9"/>
        <v>0.09223883552</v>
      </c>
      <c r="U17" s="1">
        <v>55.0</v>
      </c>
      <c r="V17" s="1">
        <f t="shared" si="15"/>
        <v>1.181837812</v>
      </c>
      <c r="W17" s="1">
        <f t="shared" si="10"/>
        <v>206842.8</v>
      </c>
      <c r="X17" s="1">
        <v>30.0</v>
      </c>
      <c r="Y17" s="1">
        <f t="shared" si="11"/>
        <v>45.53571429</v>
      </c>
      <c r="Z17" s="1">
        <f t="shared" si="12"/>
        <v>1.179026278</v>
      </c>
      <c r="AA17" s="1">
        <f t="shared" si="13"/>
        <v>46.42857143</v>
      </c>
      <c r="AB17" s="1">
        <f t="shared" si="16"/>
        <v>1.785714286</v>
      </c>
      <c r="AC17" s="1">
        <v>12.0</v>
      </c>
    </row>
    <row r="18" ht="14.25" customHeight="1">
      <c r="A18" s="1">
        <f t="shared" si="2"/>
        <v>0.09825218987</v>
      </c>
      <c r="E18" s="1">
        <f t="shared" si="3"/>
        <v>0.00031875</v>
      </c>
      <c r="F18" s="1">
        <v>0.036575</v>
      </c>
      <c r="G18" s="1">
        <v>0.0887</v>
      </c>
      <c r="I18" s="1">
        <v>24.0</v>
      </c>
      <c r="J18" s="1" t="s">
        <v>46</v>
      </c>
      <c r="L18" s="1">
        <f t="shared" si="4"/>
        <v>2438.084799</v>
      </c>
      <c r="M18" s="1">
        <f t="shared" si="5"/>
        <v>0.3536141648</v>
      </c>
      <c r="N18" s="1">
        <v>25.0</v>
      </c>
      <c r="O18" s="1">
        <f t="shared" si="21"/>
        <v>0.1965043797</v>
      </c>
      <c r="Q18" s="1">
        <f t="shared" si="6"/>
        <v>0.000001661019376</v>
      </c>
      <c r="R18" s="1">
        <f t="shared" si="7"/>
        <v>0.001661019376</v>
      </c>
      <c r="S18" s="1">
        <f t="shared" si="8"/>
        <v>5.979669755</v>
      </c>
      <c r="T18" s="1">
        <f t="shared" si="9"/>
        <v>0.0913560657</v>
      </c>
      <c r="U18" s="1">
        <v>55.0</v>
      </c>
      <c r="V18" s="1">
        <f t="shared" si="15"/>
        <v>1.273193878</v>
      </c>
      <c r="W18" s="1">
        <f t="shared" si="10"/>
        <v>206842.8</v>
      </c>
      <c r="X18" s="1">
        <v>30.0</v>
      </c>
      <c r="Y18" s="1">
        <f t="shared" si="11"/>
        <v>47.32142857</v>
      </c>
      <c r="Z18" s="1">
        <f t="shared" si="12"/>
        <v>1.179026278</v>
      </c>
      <c r="AA18" s="1">
        <f t="shared" si="13"/>
        <v>48.21428571</v>
      </c>
      <c r="AB18" s="1">
        <f t="shared" si="16"/>
        <v>1.785714286</v>
      </c>
      <c r="AC18" s="1">
        <v>13.0</v>
      </c>
    </row>
    <row r="19" ht="14.25" customHeight="1">
      <c r="A19" s="1">
        <f t="shared" si="2"/>
        <v>0.09069432911</v>
      </c>
      <c r="E19" s="1">
        <f t="shared" si="3"/>
        <v>0.0002942307692</v>
      </c>
      <c r="F19" s="1">
        <v>0.036575</v>
      </c>
      <c r="G19" s="1">
        <v>0.0887</v>
      </c>
      <c r="I19" s="1">
        <v>26.0</v>
      </c>
      <c r="J19" s="1" t="s">
        <v>46</v>
      </c>
      <c r="L19" s="1">
        <f t="shared" si="4"/>
        <v>7314.254397</v>
      </c>
      <c r="M19" s="1">
        <f t="shared" si="5"/>
        <v>1.060842494</v>
      </c>
      <c r="N19" s="1">
        <v>75.0</v>
      </c>
      <c r="O19" s="1">
        <f t="shared" ref="O19:O21" si="22">A12</f>
        <v>0.1965043797</v>
      </c>
      <c r="Q19" s="1">
        <f t="shared" si="6"/>
        <v>0.000001645708809</v>
      </c>
      <c r="R19" s="1">
        <f t="shared" si="7"/>
        <v>0.001645708809</v>
      </c>
      <c r="S19" s="1">
        <f t="shared" si="8"/>
        <v>5.924551711</v>
      </c>
      <c r="T19" s="1">
        <f t="shared" si="9"/>
        <v>0.09051398447</v>
      </c>
      <c r="U19" s="1">
        <v>55.0</v>
      </c>
      <c r="V19" s="1">
        <f t="shared" si="15"/>
        <v>1.363707862</v>
      </c>
      <c r="W19" s="1">
        <f t="shared" si="10"/>
        <v>206842.8</v>
      </c>
      <c r="X19" s="1">
        <v>30.0</v>
      </c>
      <c r="Y19" s="1">
        <f t="shared" si="11"/>
        <v>49.10714286</v>
      </c>
      <c r="Z19" s="1">
        <f t="shared" si="12"/>
        <v>1.179026278</v>
      </c>
      <c r="AA19" s="1">
        <f t="shared" si="13"/>
        <v>50</v>
      </c>
      <c r="AB19" s="1">
        <f t="shared" si="16"/>
        <v>1.785714286</v>
      </c>
      <c r="AC19" s="1">
        <v>14.0</v>
      </c>
    </row>
    <row r="20" ht="14.25" customHeight="1">
      <c r="L20" s="1">
        <f t="shared" si="4"/>
        <v>2257.227912</v>
      </c>
      <c r="M20" s="1">
        <f t="shared" si="5"/>
        <v>0.3273831013</v>
      </c>
      <c r="N20" s="1">
        <v>25.0</v>
      </c>
      <c r="O20" s="1">
        <f t="shared" si="22"/>
        <v>0.1684323255</v>
      </c>
      <c r="Q20" s="1">
        <f t="shared" si="6"/>
        <v>0.000001631078834</v>
      </c>
      <c r="R20" s="1">
        <f t="shared" si="7"/>
        <v>0.001631078834</v>
      </c>
      <c r="S20" s="1">
        <f t="shared" si="8"/>
        <v>5.871883804</v>
      </c>
      <c r="T20" s="1">
        <f t="shared" si="9"/>
        <v>0.08970933589</v>
      </c>
      <c r="U20" s="1">
        <v>55.0</v>
      </c>
      <c r="V20" s="1">
        <f t="shared" si="15"/>
        <v>1.453417198</v>
      </c>
      <c r="W20" s="1">
        <f t="shared" si="10"/>
        <v>206842.8</v>
      </c>
      <c r="X20" s="1">
        <v>30.0</v>
      </c>
      <c r="Y20" s="1">
        <f t="shared" si="11"/>
        <v>50.89285714</v>
      </c>
      <c r="Z20" s="1">
        <f t="shared" si="12"/>
        <v>1.179026278</v>
      </c>
      <c r="AA20" s="1">
        <f t="shared" si="13"/>
        <v>51.78571429</v>
      </c>
      <c r="AB20" s="1">
        <f t="shared" si="16"/>
        <v>1.785714286</v>
      </c>
      <c r="AC20" s="1">
        <v>15.0</v>
      </c>
    </row>
    <row r="21" ht="14.25" customHeight="1">
      <c r="L21" s="1">
        <f t="shared" si="4"/>
        <v>6334.330117</v>
      </c>
      <c r="M21" s="1">
        <f t="shared" si="5"/>
        <v>0.9187165496</v>
      </c>
      <c r="N21" s="1">
        <v>75.0</v>
      </c>
      <c r="O21" s="1">
        <f t="shared" si="22"/>
        <v>0.1473782848</v>
      </c>
      <c r="Q21" s="1">
        <f t="shared" si="6"/>
        <v>0.000001617076862</v>
      </c>
      <c r="R21" s="1">
        <f t="shared" si="7"/>
        <v>0.001617076862</v>
      </c>
      <c r="S21" s="1">
        <f t="shared" si="8"/>
        <v>5.821476705</v>
      </c>
      <c r="T21" s="1">
        <f t="shared" si="9"/>
        <v>0.08893922743</v>
      </c>
      <c r="U21" s="1">
        <v>55.0</v>
      </c>
      <c r="V21" s="1">
        <f t="shared" si="15"/>
        <v>1.542356426</v>
      </c>
      <c r="W21" s="1">
        <f t="shared" si="10"/>
        <v>206842.8</v>
      </c>
      <c r="X21" s="1">
        <v>30.0</v>
      </c>
      <c r="Y21" s="1">
        <f t="shared" si="11"/>
        <v>52.67857143</v>
      </c>
      <c r="Z21" s="1">
        <f t="shared" si="12"/>
        <v>1.179026278</v>
      </c>
      <c r="AA21" s="1">
        <f t="shared" si="13"/>
        <v>53.57142857</v>
      </c>
      <c r="AB21" s="1">
        <f t="shared" si="16"/>
        <v>1.785714286</v>
      </c>
      <c r="AC21" s="1">
        <v>16.0</v>
      </c>
    </row>
    <row r="22" ht="14.25" customHeight="1">
      <c r="L22" s="1">
        <f t="shared" si="4"/>
        <v>2111.443372</v>
      </c>
      <c r="M22" s="1">
        <f t="shared" si="5"/>
        <v>0.3062388499</v>
      </c>
      <c r="N22" s="1">
        <v>25.0</v>
      </c>
      <c r="O22" s="1">
        <f>A14</f>
        <v>0.1473782848</v>
      </c>
      <c r="Q22" s="1">
        <f t="shared" si="6"/>
        <v>0.000001603655977</v>
      </c>
      <c r="R22" s="1">
        <f t="shared" si="7"/>
        <v>0.001603655977</v>
      </c>
      <c r="S22" s="1">
        <f t="shared" si="8"/>
        <v>5.773161518</v>
      </c>
      <c r="T22" s="1">
        <f t="shared" si="9"/>
        <v>0.08820107874</v>
      </c>
      <c r="U22" s="1">
        <v>55.0</v>
      </c>
      <c r="V22" s="1">
        <f t="shared" si="15"/>
        <v>1.630557504</v>
      </c>
      <c r="W22" s="1">
        <f t="shared" si="10"/>
        <v>206842.8</v>
      </c>
      <c r="X22" s="1">
        <v>30.0</v>
      </c>
      <c r="Y22" s="1">
        <f t="shared" si="11"/>
        <v>54.46428571</v>
      </c>
      <c r="Z22" s="1">
        <f t="shared" si="12"/>
        <v>1.179026278</v>
      </c>
      <c r="AA22" s="1">
        <f t="shared" si="13"/>
        <v>55.35714286</v>
      </c>
      <c r="AB22" s="1">
        <f t="shared" si="16"/>
        <v>1.785714286</v>
      </c>
      <c r="AC22" s="1">
        <v>17.0</v>
      </c>
    </row>
    <row r="23" ht="14.25" customHeight="1">
      <c r="L23" s="1">
        <f t="shared" si="4"/>
        <v>0</v>
      </c>
      <c r="M23" s="1">
        <f t="shared" si="5"/>
        <v>0</v>
      </c>
      <c r="N23" s="1">
        <v>75.0</v>
      </c>
      <c r="O23" s="1" t="str">
        <f>A22</f>
        <v/>
      </c>
      <c r="Q23" s="1">
        <f t="shared" si="6"/>
        <v>0.000001590774163</v>
      </c>
      <c r="R23" s="1">
        <f t="shared" si="7"/>
        <v>0.001590774163</v>
      </c>
      <c r="S23" s="1">
        <f t="shared" si="8"/>
        <v>5.726786987</v>
      </c>
      <c r="T23" s="1">
        <f t="shared" si="9"/>
        <v>0.08749257897</v>
      </c>
      <c r="U23" s="1">
        <v>55.0</v>
      </c>
      <c r="V23" s="1">
        <f t="shared" si="15"/>
        <v>1.718050083</v>
      </c>
      <c r="W23" s="1">
        <f t="shared" si="10"/>
        <v>206842.8</v>
      </c>
      <c r="X23" s="1">
        <v>30.0</v>
      </c>
      <c r="Y23" s="1">
        <f t="shared" si="11"/>
        <v>56.25</v>
      </c>
      <c r="Z23" s="1">
        <f t="shared" si="12"/>
        <v>1.179026278</v>
      </c>
      <c r="AA23" s="1">
        <f t="shared" si="13"/>
        <v>57.14285714</v>
      </c>
      <c r="AB23" s="1">
        <f t="shared" si="16"/>
        <v>1.785714286</v>
      </c>
      <c r="AC23" s="1">
        <v>18.0</v>
      </c>
    </row>
    <row r="24" ht="14.25" customHeight="1">
      <c r="L24" s="1">
        <f t="shared" si="4"/>
        <v>0</v>
      </c>
      <c r="M24" s="1">
        <f t="shared" si="5"/>
        <v>0</v>
      </c>
      <c r="N24" s="1">
        <v>925.0</v>
      </c>
      <c r="O24" s="1" t="str">
        <f>A24</f>
        <v/>
      </c>
      <c r="Q24" s="1">
        <f t="shared" si="6"/>
        <v>0.000001578393657</v>
      </c>
      <c r="R24" s="1">
        <f t="shared" si="7"/>
        <v>0.001578393657</v>
      </c>
      <c r="S24" s="1">
        <f t="shared" si="8"/>
        <v>5.682217164</v>
      </c>
      <c r="T24" s="1">
        <f t="shared" si="9"/>
        <v>0.08681165112</v>
      </c>
      <c r="U24" s="1">
        <v>55.0</v>
      </c>
      <c r="V24" s="1">
        <f t="shared" si="15"/>
        <v>1.804861734</v>
      </c>
      <c r="W24" s="1">
        <f t="shared" si="10"/>
        <v>206842.8</v>
      </c>
      <c r="X24" s="1">
        <v>30.0</v>
      </c>
      <c r="Y24" s="1">
        <f t="shared" si="11"/>
        <v>58.03571429</v>
      </c>
      <c r="Z24" s="1">
        <f t="shared" si="12"/>
        <v>1.179026278</v>
      </c>
      <c r="AA24" s="1">
        <f t="shared" si="13"/>
        <v>58.92857143</v>
      </c>
      <c r="AB24" s="1">
        <f t="shared" si="16"/>
        <v>1.785714286</v>
      </c>
      <c r="AC24" s="1">
        <v>19.0</v>
      </c>
    </row>
    <row r="25" ht="14.25" customHeight="1">
      <c r="L25" s="1">
        <f t="shared" si="4"/>
        <v>0</v>
      </c>
      <c r="M25" s="1">
        <f t="shared" si="5"/>
        <v>0</v>
      </c>
      <c r="N25" s="1">
        <v>975.0</v>
      </c>
      <c r="O25" s="1" t="str">
        <f>A24</f>
        <v/>
      </c>
      <c r="Q25" s="1">
        <f t="shared" si="6"/>
        <v>0.0000015664804</v>
      </c>
      <c r="R25" s="1">
        <f t="shared" si="7"/>
        <v>0.0015664804</v>
      </c>
      <c r="S25" s="1">
        <f t="shared" si="8"/>
        <v>5.639329441</v>
      </c>
      <c r="T25" s="1">
        <f t="shared" si="9"/>
        <v>0.08615642202</v>
      </c>
      <c r="U25" s="1">
        <v>55.0</v>
      </c>
      <c r="V25" s="1">
        <f t="shared" si="15"/>
        <v>1.891018156</v>
      </c>
      <c r="W25" s="1">
        <f t="shared" si="10"/>
        <v>206842.8</v>
      </c>
      <c r="X25" s="1">
        <v>30.0</v>
      </c>
      <c r="Y25" s="1">
        <f t="shared" si="11"/>
        <v>59.82142857</v>
      </c>
      <c r="Z25" s="1">
        <f t="shared" si="12"/>
        <v>1.179026278</v>
      </c>
      <c r="AA25" s="1">
        <f t="shared" si="13"/>
        <v>60.71428571</v>
      </c>
      <c r="AB25" s="1">
        <f t="shared" si="16"/>
        <v>1.785714286</v>
      </c>
      <c r="AC25" s="1">
        <v>20.0</v>
      </c>
    </row>
    <row r="26" ht="14.25" customHeight="1">
      <c r="B26" s="1" t="s">
        <v>69</v>
      </c>
      <c r="C26" s="1" t="s">
        <v>70</v>
      </c>
      <c r="L26" s="1">
        <f t="shared" si="4"/>
        <v>0</v>
      </c>
      <c r="M26" s="1">
        <f t="shared" si="5"/>
        <v>0</v>
      </c>
      <c r="N26" s="1">
        <v>1025.0</v>
      </c>
      <c r="O26" s="1" t="str">
        <f>A26</f>
        <v/>
      </c>
      <c r="Q26" s="1">
        <f t="shared" si="6"/>
        <v>0.000001555003581</v>
      </c>
      <c r="R26" s="1">
        <f t="shared" si="7"/>
        <v>0.001555003581</v>
      </c>
      <c r="S26" s="1">
        <f t="shared" si="8"/>
        <v>5.59801289</v>
      </c>
      <c r="T26" s="1">
        <f t="shared" si="9"/>
        <v>0.08552519693</v>
      </c>
      <c r="U26" s="1">
        <v>55.0</v>
      </c>
      <c r="V26" s="1">
        <f t="shared" si="15"/>
        <v>1.976543353</v>
      </c>
      <c r="W26" s="1">
        <f t="shared" si="10"/>
        <v>206842.8</v>
      </c>
      <c r="X26" s="1">
        <v>30.0</v>
      </c>
      <c r="Y26" s="1">
        <f t="shared" si="11"/>
        <v>61.60714286</v>
      </c>
      <c r="Z26" s="1">
        <f t="shared" si="12"/>
        <v>1.179026278</v>
      </c>
      <c r="AA26" s="1">
        <f t="shared" si="13"/>
        <v>62.5</v>
      </c>
      <c r="AB26" s="1">
        <f t="shared" si="16"/>
        <v>1.785714286</v>
      </c>
      <c r="AC26" s="1">
        <v>21.0</v>
      </c>
    </row>
    <row r="27" ht="14.25" customHeight="1">
      <c r="B27" s="1">
        <v>2.0</v>
      </c>
      <c r="C27" s="1">
        <v>56.0</v>
      </c>
      <c r="L27" s="1">
        <f t="shared" si="4"/>
        <v>0</v>
      </c>
      <c r="M27" s="1">
        <f t="shared" si="5"/>
        <v>0</v>
      </c>
      <c r="N27" s="1">
        <v>1075.0</v>
      </c>
      <c r="O27" s="1" t="str">
        <f>A26</f>
        <v/>
      </c>
      <c r="Q27" s="1">
        <f t="shared" si="6"/>
        <v>0.000001543935236</v>
      </c>
      <c r="R27" s="1">
        <f t="shared" si="7"/>
        <v>0.001543935236</v>
      </c>
      <c r="S27" s="1">
        <f t="shared" si="8"/>
        <v>5.55816685</v>
      </c>
      <c r="T27" s="1">
        <f t="shared" si="9"/>
        <v>0.08491643798</v>
      </c>
      <c r="U27" s="1">
        <v>55.0</v>
      </c>
      <c r="V27" s="1">
        <f t="shared" si="15"/>
        <v>2.061459791</v>
      </c>
      <c r="W27" s="1">
        <f t="shared" si="10"/>
        <v>206842.8</v>
      </c>
      <c r="X27" s="1">
        <v>30.0</v>
      </c>
      <c r="Y27" s="1">
        <f t="shared" si="11"/>
        <v>63.39285714</v>
      </c>
      <c r="Z27" s="1">
        <f t="shared" si="12"/>
        <v>1.179026278</v>
      </c>
      <c r="AA27" s="1">
        <f t="shared" si="13"/>
        <v>64.28571429</v>
      </c>
      <c r="AB27" s="1">
        <f t="shared" si="16"/>
        <v>1.785714286</v>
      </c>
      <c r="AC27" s="1">
        <v>22.0</v>
      </c>
    </row>
    <row r="28" ht="14.25" customHeight="1">
      <c r="B28" s="1">
        <v>4.0</v>
      </c>
      <c r="C28" s="1">
        <v>80.0</v>
      </c>
      <c r="L28" s="1">
        <f t="shared" si="4"/>
        <v>0</v>
      </c>
      <c r="M28" s="1">
        <f t="shared" si="5"/>
        <v>0</v>
      </c>
      <c r="N28" s="1">
        <v>1125.0</v>
      </c>
      <c r="O28" s="1" t="str">
        <f>A28</f>
        <v/>
      </c>
      <c r="Q28" s="1">
        <f t="shared" si="6"/>
        <v>0.000001533249921</v>
      </c>
      <c r="R28" s="1">
        <f t="shared" si="7"/>
        <v>0.001533249921</v>
      </c>
      <c r="S28" s="1">
        <f t="shared" si="8"/>
        <v>5.519699716</v>
      </c>
      <c r="T28" s="1">
        <f t="shared" si="9"/>
        <v>0.08432874567</v>
      </c>
      <c r="U28" s="1">
        <v>55.0</v>
      </c>
      <c r="V28" s="1">
        <f t="shared" si="15"/>
        <v>2.145788537</v>
      </c>
      <c r="W28" s="1">
        <f t="shared" si="10"/>
        <v>206842.8</v>
      </c>
      <c r="X28" s="1">
        <v>30.0</v>
      </c>
      <c r="Y28" s="1">
        <f t="shared" si="11"/>
        <v>65.17857143</v>
      </c>
      <c r="Z28" s="1">
        <f t="shared" si="12"/>
        <v>1.179026278</v>
      </c>
      <c r="AA28" s="1">
        <f t="shared" si="13"/>
        <v>66.07142857</v>
      </c>
      <c r="AB28" s="1">
        <f t="shared" si="16"/>
        <v>1.785714286</v>
      </c>
      <c r="AC28" s="1">
        <v>23.0</v>
      </c>
    </row>
    <row r="29" ht="14.25" customHeight="1">
      <c r="B29" s="1">
        <v>6.0</v>
      </c>
      <c r="C29" s="1">
        <v>102.0</v>
      </c>
      <c r="L29" s="1">
        <f t="shared" si="4"/>
        <v>0</v>
      </c>
      <c r="M29" s="1">
        <f t="shared" si="5"/>
        <v>0</v>
      </c>
      <c r="N29" s="1">
        <v>1175.0</v>
      </c>
      <c r="O29" s="1" t="str">
        <f>A28</f>
        <v/>
      </c>
      <c r="Q29" s="1">
        <f t="shared" si="6"/>
        <v>0.000001522924419</v>
      </c>
      <c r="R29" s="1">
        <f t="shared" si="7"/>
        <v>0.001522924419</v>
      </c>
      <c r="S29" s="1">
        <f t="shared" si="8"/>
        <v>5.482527907</v>
      </c>
      <c r="T29" s="1">
        <f t="shared" si="9"/>
        <v>0.08376084302</v>
      </c>
      <c r="U29" s="1">
        <v>55.0</v>
      </c>
      <c r="V29" s="1">
        <f t="shared" si="15"/>
        <v>2.22954938</v>
      </c>
      <c r="W29" s="1">
        <f t="shared" si="10"/>
        <v>206842.8</v>
      </c>
      <c r="X29" s="1">
        <v>30.0</v>
      </c>
      <c r="Y29" s="1">
        <f t="shared" si="11"/>
        <v>66.96428571</v>
      </c>
      <c r="Z29" s="1">
        <f t="shared" si="12"/>
        <v>1.179026278</v>
      </c>
      <c r="AA29" s="1">
        <f t="shared" si="13"/>
        <v>67.85714286</v>
      </c>
      <c r="AB29" s="1">
        <f t="shared" si="16"/>
        <v>1.785714286</v>
      </c>
      <c r="AC29" s="1">
        <v>24.0</v>
      </c>
    </row>
    <row r="30" ht="14.25" customHeight="1">
      <c r="B30" s="1">
        <v>8.0</v>
      </c>
      <c r="C30" s="1">
        <v>112.0</v>
      </c>
      <c r="L30" s="1">
        <f t="shared" si="4"/>
        <v>0</v>
      </c>
      <c r="M30" s="1">
        <f t="shared" si="5"/>
        <v>0</v>
      </c>
      <c r="N30" s="1">
        <v>1225.0</v>
      </c>
      <c r="O30" s="1" t="str">
        <f>A30</f>
        <v/>
      </c>
      <c r="Q30" s="1">
        <f t="shared" si="6"/>
        <v>0.00000151293749</v>
      </c>
      <c r="R30" s="1">
        <f t="shared" si="7"/>
        <v>0.00151293749</v>
      </c>
      <c r="S30" s="1">
        <f t="shared" si="8"/>
        <v>5.446574965</v>
      </c>
      <c r="T30" s="1">
        <f t="shared" si="9"/>
        <v>0.08321156197</v>
      </c>
      <c r="U30" s="1">
        <v>55.0</v>
      </c>
      <c r="V30" s="1">
        <f t="shared" si="15"/>
        <v>2.312760942</v>
      </c>
      <c r="W30" s="1">
        <f t="shared" si="10"/>
        <v>206842.8</v>
      </c>
      <c r="X30" s="1">
        <v>30.0</v>
      </c>
      <c r="Y30" s="1">
        <f t="shared" si="11"/>
        <v>68.75</v>
      </c>
      <c r="Z30" s="1">
        <f t="shared" si="12"/>
        <v>1.179026278</v>
      </c>
      <c r="AA30" s="1">
        <f t="shared" si="13"/>
        <v>69.64285714</v>
      </c>
      <c r="AB30" s="1">
        <f t="shared" si="16"/>
        <v>1.785714286</v>
      </c>
      <c r="AC30" s="1">
        <v>25.0</v>
      </c>
    </row>
    <row r="31" ht="14.25" customHeight="1">
      <c r="B31" s="1">
        <v>10.0</v>
      </c>
      <c r="C31" s="1">
        <v>130.0</v>
      </c>
      <c r="L31" s="1">
        <f t="shared" si="4"/>
        <v>0</v>
      </c>
      <c r="M31" s="1">
        <f t="shared" si="5"/>
        <v>0</v>
      </c>
      <c r="N31" s="1">
        <v>1275.0</v>
      </c>
      <c r="O31" s="1" t="str">
        <f>A30</f>
        <v/>
      </c>
      <c r="Q31" s="1">
        <f t="shared" si="6"/>
        <v>0.000001503269663</v>
      </c>
      <c r="R31" s="1">
        <f t="shared" si="7"/>
        <v>0.001503269663</v>
      </c>
      <c r="S31" s="1">
        <f t="shared" si="8"/>
        <v>5.411770787</v>
      </c>
      <c r="T31" s="1">
        <f t="shared" si="9"/>
        <v>0.08267983147</v>
      </c>
      <c r="U31" s="1">
        <v>55.0</v>
      </c>
      <c r="V31" s="1">
        <f t="shared" si="15"/>
        <v>2.395440773</v>
      </c>
      <c r="W31" s="1">
        <f t="shared" si="10"/>
        <v>206842.8</v>
      </c>
      <c r="X31" s="1">
        <v>30.0</v>
      </c>
      <c r="Y31" s="1">
        <f t="shared" si="11"/>
        <v>70.53571429</v>
      </c>
      <c r="Z31" s="1">
        <f t="shared" si="12"/>
        <v>1.179026278</v>
      </c>
      <c r="AA31" s="1">
        <f t="shared" si="13"/>
        <v>71.42857143</v>
      </c>
      <c r="AB31" s="1">
        <f t="shared" si="16"/>
        <v>1.785714286</v>
      </c>
      <c r="AC31" s="1">
        <v>26.0</v>
      </c>
    </row>
    <row r="32" ht="14.25" customHeight="1">
      <c r="B32" s="1">
        <v>12.0</v>
      </c>
      <c r="C32" s="1">
        <v>144.0</v>
      </c>
      <c r="Q32" s="1">
        <f t="shared" si="6"/>
        <v>0.000001493903041</v>
      </c>
      <c r="R32" s="1">
        <f t="shared" si="7"/>
        <v>0.001493903041</v>
      </c>
      <c r="S32" s="1">
        <f t="shared" si="8"/>
        <v>5.378050948</v>
      </c>
      <c r="T32" s="1">
        <f t="shared" si="9"/>
        <v>0.08216466726</v>
      </c>
      <c r="U32" s="1">
        <v>55.0</v>
      </c>
      <c r="V32" s="1">
        <f t="shared" si="15"/>
        <v>2.477605441</v>
      </c>
      <c r="W32" s="1">
        <f t="shared" si="10"/>
        <v>206842.8</v>
      </c>
      <c r="X32" s="1">
        <v>30.0</v>
      </c>
      <c r="Y32" s="1">
        <f t="shared" si="11"/>
        <v>72.32142857</v>
      </c>
      <c r="Z32" s="1">
        <f t="shared" si="12"/>
        <v>1.179026278</v>
      </c>
      <c r="AA32" s="1">
        <f t="shared" si="13"/>
        <v>73.21428571</v>
      </c>
      <c r="AB32" s="1">
        <f t="shared" si="16"/>
        <v>1.785714286</v>
      </c>
      <c r="AC32" s="1">
        <v>27.0</v>
      </c>
    </row>
    <row r="33" ht="14.25" customHeight="1">
      <c r="Q33" s="3">
        <f t="shared" si="6"/>
        <v>0.000001484821143</v>
      </c>
      <c r="R33" s="3">
        <f t="shared" si="7"/>
        <v>0.001484821143</v>
      </c>
      <c r="S33" s="3">
        <f t="shared" si="8"/>
        <v>5.345356114</v>
      </c>
      <c r="T33" s="3">
        <f t="shared" si="9"/>
        <v>0.08166516286</v>
      </c>
      <c r="U33" s="3">
        <v>55.0</v>
      </c>
      <c r="V33" s="3">
        <f t="shared" si="15"/>
        <v>2.559270604</v>
      </c>
      <c r="W33" s="3">
        <f t="shared" si="10"/>
        <v>206842.8</v>
      </c>
      <c r="X33" s="3">
        <v>30.0</v>
      </c>
      <c r="Y33" s="3">
        <f t="shared" si="11"/>
        <v>74.10714286</v>
      </c>
      <c r="Z33" s="3">
        <f t="shared" si="12"/>
        <v>1.179026278</v>
      </c>
      <c r="AA33" s="3">
        <f t="shared" si="13"/>
        <v>75</v>
      </c>
      <c r="AB33" s="3">
        <f t="shared" si="16"/>
        <v>1.785714286</v>
      </c>
      <c r="AC33" s="3">
        <v>28.0</v>
      </c>
      <c r="AD33" s="3"/>
      <c r="AE33" s="3">
        <v>2.0</v>
      </c>
      <c r="AF33" s="3"/>
      <c r="AG33" s="3">
        <f>AE33*AC33</f>
        <v>56</v>
      </c>
    </row>
    <row r="34" ht="14.25" customHeight="1">
      <c r="Q34" s="1">
        <f t="shared" si="6"/>
        <v>0.000001476008759</v>
      </c>
      <c r="R34" s="1">
        <f t="shared" si="7"/>
        <v>0.001476008759</v>
      </c>
      <c r="S34" s="1">
        <f t="shared" si="8"/>
        <v>5.313631532</v>
      </c>
      <c r="T34" s="1">
        <f t="shared" si="9"/>
        <v>0.08118048173</v>
      </c>
      <c r="U34" s="1">
        <v>55.0</v>
      </c>
      <c r="V34" s="1">
        <f t="shared" si="15"/>
        <v>2.640451085</v>
      </c>
      <c r="W34" s="1">
        <f t="shared" si="10"/>
        <v>206842.8</v>
      </c>
      <c r="X34" s="1">
        <v>30.0</v>
      </c>
      <c r="Y34" s="1">
        <f t="shared" si="11"/>
        <v>75.89285714</v>
      </c>
      <c r="Z34" s="1">
        <f t="shared" si="12"/>
        <v>1.179026278</v>
      </c>
      <c r="AA34" s="1">
        <f t="shared" si="13"/>
        <v>76.78571429</v>
      </c>
      <c r="AB34" s="1">
        <f t="shared" si="16"/>
        <v>1.785714286</v>
      </c>
      <c r="AC34" s="1">
        <v>29.0</v>
      </c>
    </row>
    <row r="35" ht="14.25" customHeight="1">
      <c r="Q35" s="1">
        <f t="shared" si="6"/>
        <v>0.000001467451826</v>
      </c>
      <c r="R35" s="1">
        <f t="shared" si="7"/>
        <v>0.001467451826</v>
      </c>
      <c r="S35" s="1">
        <f t="shared" si="8"/>
        <v>5.282826573</v>
      </c>
      <c r="T35" s="1">
        <f t="shared" si="9"/>
        <v>0.08070985042</v>
      </c>
      <c r="U35" s="1">
        <v>55.0</v>
      </c>
      <c r="V35" s="1">
        <f t="shared" si="15"/>
        <v>2.721160936</v>
      </c>
      <c r="W35" s="1">
        <f t="shared" si="10"/>
        <v>206842.8</v>
      </c>
      <c r="X35" s="1">
        <v>30.0</v>
      </c>
      <c r="Y35" s="1">
        <f t="shared" si="11"/>
        <v>77.67857143</v>
      </c>
      <c r="Z35" s="1">
        <f t="shared" si="12"/>
        <v>1.179026278</v>
      </c>
      <c r="AA35" s="1">
        <f t="shared" si="13"/>
        <v>78.57142857</v>
      </c>
      <c r="AB35" s="1">
        <f t="shared" si="16"/>
        <v>1.785714286</v>
      </c>
      <c r="AC35" s="1">
        <v>30.0</v>
      </c>
    </row>
    <row r="36" ht="14.25" customHeight="1">
      <c r="Q36" s="1">
        <f t="shared" si="6"/>
        <v>0.000001459137317</v>
      </c>
      <c r="R36" s="1">
        <f t="shared" si="7"/>
        <v>0.001459137317</v>
      </c>
      <c r="S36" s="1">
        <f t="shared" si="8"/>
        <v>5.252894339</v>
      </c>
      <c r="T36" s="1">
        <f t="shared" si="9"/>
        <v>0.08025255241</v>
      </c>
      <c r="U36" s="1">
        <v>55.0</v>
      </c>
      <c r="V36" s="1">
        <f t="shared" si="15"/>
        <v>2.801413488</v>
      </c>
      <c r="W36" s="1">
        <f t="shared" si="10"/>
        <v>206842.8</v>
      </c>
      <c r="X36" s="1">
        <v>30.0</v>
      </c>
      <c r="Y36" s="1">
        <f t="shared" si="11"/>
        <v>79.46428571</v>
      </c>
      <c r="Z36" s="1">
        <f t="shared" si="12"/>
        <v>1.179026278</v>
      </c>
      <c r="AA36" s="1">
        <f t="shared" si="13"/>
        <v>80.35714286</v>
      </c>
      <c r="AB36" s="1">
        <f t="shared" si="16"/>
        <v>1.785714286</v>
      </c>
      <c r="AC36" s="1">
        <v>31.0</v>
      </c>
    </row>
    <row r="37" ht="14.25" customHeight="1">
      <c r="Q37" s="1">
        <f t="shared" si="6"/>
        <v>0.000001451053142</v>
      </c>
      <c r="R37" s="1">
        <f t="shared" si="7"/>
        <v>0.001451053142</v>
      </c>
      <c r="S37" s="1">
        <f t="shared" si="8"/>
        <v>5.223791312</v>
      </c>
      <c r="T37" s="1">
        <f t="shared" si="9"/>
        <v>0.07980792282</v>
      </c>
      <c r="U37" s="1">
        <v>55.0</v>
      </c>
      <c r="V37" s="1">
        <f t="shared" si="15"/>
        <v>2.881221411</v>
      </c>
      <c r="W37" s="1">
        <f t="shared" si="10"/>
        <v>206842.8</v>
      </c>
      <c r="X37" s="1">
        <v>30.0</v>
      </c>
      <c r="Y37" s="1">
        <f t="shared" si="11"/>
        <v>81.25</v>
      </c>
      <c r="Z37" s="1">
        <f t="shared" si="12"/>
        <v>1.179026278</v>
      </c>
      <c r="AA37" s="1">
        <f t="shared" si="13"/>
        <v>82.14285714</v>
      </c>
      <c r="AB37" s="1">
        <f t="shared" si="16"/>
        <v>1.785714286</v>
      </c>
      <c r="AC37" s="1">
        <v>32.0</v>
      </c>
    </row>
    <row r="38" ht="14.25" customHeight="1"/>
    <row r="39" ht="14.25" customHeight="1"/>
    <row r="40" ht="14.25" customHeight="1">
      <c r="Q40" s="1" t="s">
        <v>5</v>
      </c>
      <c r="R40" s="1" t="s">
        <v>5</v>
      </c>
      <c r="S40" s="1" t="s">
        <v>5</v>
      </c>
      <c r="AA40" s="1" t="s">
        <v>47</v>
      </c>
      <c r="AB40" s="1" t="s">
        <v>63</v>
      </c>
      <c r="AC40" s="1" t="s">
        <v>48</v>
      </c>
      <c r="AE40" s="1" t="s">
        <v>49</v>
      </c>
    </row>
    <row r="41" ht="14.25" customHeight="1">
      <c r="Q41" s="1" t="s">
        <v>16</v>
      </c>
      <c r="R41" s="1" t="s">
        <v>17</v>
      </c>
      <c r="S41" s="1" t="s">
        <v>18</v>
      </c>
      <c r="T41" s="1" t="s">
        <v>50</v>
      </c>
      <c r="U41" s="1" t="s">
        <v>7</v>
      </c>
      <c r="V41" s="1" t="s">
        <v>51</v>
      </c>
      <c r="W41" s="1" t="s">
        <v>9</v>
      </c>
      <c r="X41" s="1" t="s">
        <v>9</v>
      </c>
      <c r="Y41" s="1" t="s">
        <v>11</v>
      </c>
      <c r="Z41" s="1" t="s">
        <v>15</v>
      </c>
      <c r="AA41" s="1">
        <v>25.0</v>
      </c>
    </row>
    <row r="42" ht="14.25" customHeight="1">
      <c r="Q42" s="1">
        <f t="shared" ref="Q42:Q63" si="23">(3*10^(-8))*(W42^(0.4))*(Y42^(-0.25))*(Z42^(0.5))</f>
        <v>0.000001360948952</v>
      </c>
      <c r="R42" s="1">
        <f t="shared" ref="R42:R63" si="24">1000*Q42</f>
        <v>0.001360948952</v>
      </c>
      <c r="S42" s="1">
        <f t="shared" ref="S42:S63" si="25">R42*3600</f>
        <v>4.899416229</v>
      </c>
      <c r="T42" s="1">
        <f t="shared" ref="T42:T63" si="26">R42*U42</f>
        <v>0.07485219238</v>
      </c>
      <c r="U42" s="1">
        <v>55.0</v>
      </c>
      <c r="V42" s="1">
        <f>0+T42</f>
        <v>0.07485219238</v>
      </c>
      <c r="W42" s="1">
        <f t="shared" ref="W42:W63" si="27">X42*6894.76</f>
        <v>206842.8</v>
      </c>
      <c r="X42" s="1">
        <v>30.0</v>
      </c>
      <c r="Y42" s="1">
        <f t="shared" ref="Y42:Y63" si="28">AVERAGE(AA41,AA42)</f>
        <v>26.25</v>
      </c>
      <c r="Z42" s="1">
        <f t="shared" ref="Z42:Z63" si="29">$A$7</f>
        <v>0.5895131392</v>
      </c>
      <c r="AA42" s="1">
        <f t="shared" ref="AA42:AA63" si="30">AA41+AB42</f>
        <v>27.5</v>
      </c>
      <c r="AB42" s="1">
        <v>2.5</v>
      </c>
      <c r="AC42" s="1">
        <v>1.0</v>
      </c>
      <c r="AF42" s="1" t="s">
        <v>68</v>
      </c>
    </row>
    <row r="43" ht="14.25" customHeight="1">
      <c r="Q43" s="1">
        <f t="shared" si="23"/>
        <v>0.000001330346282</v>
      </c>
      <c r="R43" s="1">
        <f t="shared" si="24"/>
        <v>0.001330346282</v>
      </c>
      <c r="S43" s="1">
        <f t="shared" si="25"/>
        <v>4.789246616</v>
      </c>
      <c r="T43" s="1">
        <f t="shared" si="26"/>
        <v>0.07316904553</v>
      </c>
      <c r="U43" s="1">
        <v>55.0</v>
      </c>
      <c r="V43" s="1">
        <f t="shared" ref="V43:V63" si="31">V42+T43</f>
        <v>0.1480212379</v>
      </c>
      <c r="W43" s="1">
        <f t="shared" si="27"/>
        <v>206842.8</v>
      </c>
      <c r="X43" s="1">
        <v>30.0</v>
      </c>
      <c r="Y43" s="1">
        <f t="shared" si="28"/>
        <v>28.75</v>
      </c>
      <c r="Z43" s="1">
        <f t="shared" si="29"/>
        <v>0.5895131392</v>
      </c>
      <c r="AA43" s="1">
        <f t="shared" si="30"/>
        <v>30</v>
      </c>
      <c r="AB43" s="1">
        <f t="shared" ref="AB43:AB63" si="32">AB42</f>
        <v>2.5</v>
      </c>
      <c r="AC43" s="1">
        <v>2.0</v>
      </c>
      <c r="AF43" s="1">
        <f>5.1/4</f>
        <v>1.275</v>
      </c>
    </row>
    <row r="44" ht="14.25" customHeight="1">
      <c r="Q44" s="1">
        <f t="shared" si="23"/>
        <v>0.000001302901719</v>
      </c>
      <c r="R44" s="1">
        <f t="shared" si="24"/>
        <v>0.001302901719</v>
      </c>
      <c r="S44" s="1">
        <f t="shared" si="25"/>
        <v>4.690446189</v>
      </c>
      <c r="T44" s="1">
        <f t="shared" si="26"/>
        <v>0.07165959456</v>
      </c>
      <c r="U44" s="1">
        <v>55.0</v>
      </c>
      <c r="V44" s="1">
        <f t="shared" si="31"/>
        <v>0.2196808325</v>
      </c>
      <c r="W44" s="1">
        <f t="shared" si="27"/>
        <v>206842.8</v>
      </c>
      <c r="X44" s="1">
        <v>30.0</v>
      </c>
      <c r="Y44" s="1">
        <f t="shared" si="28"/>
        <v>31.25</v>
      </c>
      <c r="Z44" s="1">
        <f t="shared" si="29"/>
        <v>0.5895131392</v>
      </c>
      <c r="AA44" s="1">
        <f t="shared" si="30"/>
        <v>32.5</v>
      </c>
      <c r="AB44" s="1">
        <f t="shared" si="32"/>
        <v>2.5</v>
      </c>
      <c r="AC44" s="1">
        <v>3.0</v>
      </c>
    </row>
    <row r="45" ht="14.25" customHeight="1">
      <c r="Q45" s="1">
        <f t="shared" si="23"/>
        <v>0.000001278073171</v>
      </c>
      <c r="R45" s="1">
        <f t="shared" si="24"/>
        <v>0.001278073171</v>
      </c>
      <c r="S45" s="1">
        <f t="shared" si="25"/>
        <v>4.601063415</v>
      </c>
      <c r="T45" s="1">
        <f t="shared" si="26"/>
        <v>0.07029402439</v>
      </c>
      <c r="U45" s="1">
        <v>55.0</v>
      </c>
      <c r="V45" s="1">
        <f t="shared" si="31"/>
        <v>0.2899748569</v>
      </c>
      <c r="W45" s="1">
        <f t="shared" si="27"/>
        <v>206842.8</v>
      </c>
      <c r="X45" s="1">
        <v>30.0</v>
      </c>
      <c r="Y45" s="1">
        <f t="shared" si="28"/>
        <v>33.75</v>
      </c>
      <c r="Z45" s="1">
        <f t="shared" si="29"/>
        <v>0.5895131392</v>
      </c>
      <c r="AA45" s="1">
        <f t="shared" si="30"/>
        <v>35</v>
      </c>
      <c r="AB45" s="1">
        <f t="shared" si="32"/>
        <v>2.5</v>
      </c>
      <c r="AC45" s="1">
        <v>4.0</v>
      </c>
    </row>
    <row r="46" ht="14.25" customHeight="1">
      <c r="Q46" s="1">
        <f t="shared" si="23"/>
        <v>0.000001255443463</v>
      </c>
      <c r="R46" s="1">
        <f t="shared" si="24"/>
        <v>0.001255443463</v>
      </c>
      <c r="S46" s="1">
        <f t="shared" si="25"/>
        <v>4.519596468</v>
      </c>
      <c r="T46" s="1">
        <f t="shared" si="26"/>
        <v>0.06904939049</v>
      </c>
      <c r="U46" s="1">
        <v>55.0</v>
      </c>
      <c r="V46" s="1">
        <f t="shared" si="31"/>
        <v>0.3590242473</v>
      </c>
      <c r="W46" s="1">
        <f t="shared" si="27"/>
        <v>206842.8</v>
      </c>
      <c r="X46" s="1">
        <v>30.0</v>
      </c>
      <c r="Y46" s="1">
        <f t="shared" si="28"/>
        <v>36.25</v>
      </c>
      <c r="Z46" s="1">
        <f t="shared" si="29"/>
        <v>0.5895131392</v>
      </c>
      <c r="AA46" s="1">
        <f t="shared" si="30"/>
        <v>37.5</v>
      </c>
      <c r="AB46" s="1">
        <f t="shared" si="32"/>
        <v>2.5</v>
      </c>
      <c r="AC46" s="1">
        <v>5.0</v>
      </c>
    </row>
    <row r="47" ht="14.25" customHeight="1">
      <c r="Q47" s="1">
        <f t="shared" si="23"/>
        <v>0.000001234685182</v>
      </c>
      <c r="R47" s="1">
        <f t="shared" si="24"/>
        <v>0.001234685182</v>
      </c>
      <c r="S47" s="1">
        <f t="shared" si="25"/>
        <v>4.444866654</v>
      </c>
      <c r="T47" s="1">
        <f t="shared" si="26"/>
        <v>0.06790768498</v>
      </c>
      <c r="U47" s="1">
        <v>55.0</v>
      </c>
      <c r="V47" s="1">
        <f t="shared" si="31"/>
        <v>0.4269319323</v>
      </c>
      <c r="W47" s="1">
        <f t="shared" si="27"/>
        <v>206842.8</v>
      </c>
      <c r="X47" s="1">
        <v>30.0</v>
      </c>
      <c r="Y47" s="1">
        <f t="shared" si="28"/>
        <v>38.75</v>
      </c>
      <c r="Z47" s="1">
        <f t="shared" si="29"/>
        <v>0.5895131392</v>
      </c>
      <c r="AA47" s="1">
        <f t="shared" si="30"/>
        <v>40</v>
      </c>
      <c r="AB47" s="1">
        <f t="shared" si="32"/>
        <v>2.5</v>
      </c>
      <c r="AC47" s="1">
        <v>6.0</v>
      </c>
    </row>
    <row r="48" ht="14.25" customHeight="1">
      <c r="Q48" s="1">
        <f t="shared" si="23"/>
        <v>0.000001215536976</v>
      </c>
      <c r="R48" s="1">
        <f t="shared" si="24"/>
        <v>0.001215536976</v>
      </c>
      <c r="S48" s="1">
        <f t="shared" si="25"/>
        <v>4.375933113</v>
      </c>
      <c r="T48" s="1">
        <f t="shared" si="26"/>
        <v>0.06685453367</v>
      </c>
      <c r="U48" s="1">
        <v>55.0</v>
      </c>
      <c r="V48" s="1">
        <f t="shared" si="31"/>
        <v>0.493786466</v>
      </c>
      <c r="W48" s="1">
        <f t="shared" si="27"/>
        <v>206842.8</v>
      </c>
      <c r="X48" s="1">
        <v>30.0</v>
      </c>
      <c r="Y48" s="1">
        <f t="shared" si="28"/>
        <v>41.25</v>
      </c>
      <c r="Z48" s="1">
        <f t="shared" si="29"/>
        <v>0.5895131392</v>
      </c>
      <c r="AA48" s="1">
        <f t="shared" si="30"/>
        <v>42.5</v>
      </c>
      <c r="AB48" s="1">
        <f t="shared" si="32"/>
        <v>2.5</v>
      </c>
      <c r="AC48" s="1">
        <v>7.0</v>
      </c>
    </row>
    <row r="49" ht="14.25" customHeight="1">
      <c r="Q49" s="1">
        <f t="shared" si="23"/>
        <v>0.000001197787146</v>
      </c>
      <c r="R49" s="1">
        <f t="shared" si="24"/>
        <v>0.001197787146</v>
      </c>
      <c r="S49" s="1">
        <f t="shared" si="25"/>
        <v>4.312033726</v>
      </c>
      <c r="T49" s="1">
        <f t="shared" si="26"/>
        <v>0.06587829304</v>
      </c>
      <c r="U49" s="1">
        <v>55.0</v>
      </c>
      <c r="V49" s="1">
        <f t="shared" si="31"/>
        <v>0.559664759</v>
      </c>
      <c r="W49" s="1">
        <f t="shared" si="27"/>
        <v>206842.8</v>
      </c>
      <c r="X49" s="1">
        <v>30.0</v>
      </c>
      <c r="Y49" s="1">
        <f t="shared" si="28"/>
        <v>43.75</v>
      </c>
      <c r="Z49" s="1">
        <f t="shared" si="29"/>
        <v>0.5895131392</v>
      </c>
      <c r="AA49" s="1">
        <f t="shared" si="30"/>
        <v>45</v>
      </c>
      <c r="AB49" s="1">
        <f t="shared" si="32"/>
        <v>2.5</v>
      </c>
      <c r="AC49" s="1">
        <v>8.0</v>
      </c>
    </row>
    <row r="50" ht="14.25" customHeight="1">
      <c r="Q50" s="1">
        <f t="shared" si="23"/>
        <v>0.000001181261986</v>
      </c>
      <c r="R50" s="1">
        <f t="shared" si="24"/>
        <v>0.001181261986</v>
      </c>
      <c r="S50" s="1">
        <f t="shared" si="25"/>
        <v>4.25254315</v>
      </c>
      <c r="T50" s="1">
        <f t="shared" si="26"/>
        <v>0.06496940924</v>
      </c>
      <c r="U50" s="1">
        <v>55.0</v>
      </c>
      <c r="V50" s="1">
        <f t="shared" si="31"/>
        <v>0.6246341683</v>
      </c>
      <c r="W50" s="1">
        <f t="shared" si="27"/>
        <v>206842.8</v>
      </c>
      <c r="X50" s="1">
        <v>30.0</v>
      </c>
      <c r="Y50" s="1">
        <f t="shared" si="28"/>
        <v>46.25</v>
      </c>
      <c r="Z50" s="1">
        <f t="shared" si="29"/>
        <v>0.5895131392</v>
      </c>
      <c r="AA50" s="1">
        <f t="shared" si="30"/>
        <v>47.5</v>
      </c>
      <c r="AB50" s="1">
        <f t="shared" si="32"/>
        <v>2.5</v>
      </c>
      <c r="AC50" s="1">
        <v>9.0</v>
      </c>
    </row>
    <row r="51" ht="14.25" customHeight="1">
      <c r="Q51" s="1">
        <f t="shared" si="23"/>
        <v>0.000001165817332</v>
      </c>
      <c r="R51" s="1">
        <f t="shared" si="24"/>
        <v>0.001165817332</v>
      </c>
      <c r="S51" s="1">
        <f t="shared" si="25"/>
        <v>4.196942395</v>
      </c>
      <c r="T51" s="1">
        <f t="shared" si="26"/>
        <v>0.06411995325</v>
      </c>
      <c r="U51" s="1">
        <v>55.0</v>
      </c>
      <c r="V51" s="1">
        <f t="shared" si="31"/>
        <v>0.6887541215</v>
      </c>
      <c r="W51" s="1">
        <f t="shared" si="27"/>
        <v>206842.8</v>
      </c>
      <c r="X51" s="1">
        <v>30.0</v>
      </c>
      <c r="Y51" s="1">
        <f t="shared" si="28"/>
        <v>48.75</v>
      </c>
      <c r="Z51" s="1">
        <f t="shared" si="29"/>
        <v>0.5895131392</v>
      </c>
      <c r="AA51" s="1">
        <f t="shared" si="30"/>
        <v>50</v>
      </c>
      <c r="AB51" s="1">
        <f t="shared" si="32"/>
        <v>2.5</v>
      </c>
      <c r="AC51" s="1">
        <v>10.0</v>
      </c>
    </row>
    <row r="52" ht="14.25" customHeight="1">
      <c r="Q52" s="1">
        <f t="shared" si="23"/>
        <v>0.000001151332317</v>
      </c>
      <c r="R52" s="1">
        <f t="shared" si="24"/>
        <v>0.001151332317</v>
      </c>
      <c r="S52" s="1">
        <f t="shared" si="25"/>
        <v>4.144796341</v>
      </c>
      <c r="T52" s="1">
        <f t="shared" si="26"/>
        <v>0.06332327743</v>
      </c>
      <c r="U52" s="1">
        <v>55.0</v>
      </c>
      <c r="V52" s="1">
        <f t="shared" si="31"/>
        <v>0.752077399</v>
      </c>
      <c r="W52" s="1">
        <f t="shared" si="27"/>
        <v>206842.8</v>
      </c>
      <c r="X52" s="1">
        <v>30.0</v>
      </c>
      <c r="Y52" s="1">
        <f t="shared" si="28"/>
        <v>51.25</v>
      </c>
      <c r="Z52" s="1">
        <f t="shared" si="29"/>
        <v>0.5895131392</v>
      </c>
      <c r="AA52" s="1">
        <f t="shared" si="30"/>
        <v>52.5</v>
      </c>
      <c r="AB52" s="1">
        <f t="shared" si="32"/>
        <v>2.5</v>
      </c>
      <c r="AC52" s="1">
        <v>11.0</v>
      </c>
    </row>
    <row r="53" ht="14.25" customHeight="1">
      <c r="Q53" s="1">
        <f t="shared" si="23"/>
        <v>0.000001137704682</v>
      </c>
      <c r="R53" s="1">
        <f t="shared" si="24"/>
        <v>0.001137704682</v>
      </c>
      <c r="S53" s="1">
        <f t="shared" si="25"/>
        <v>4.095736856</v>
      </c>
      <c r="T53" s="1">
        <f t="shared" si="26"/>
        <v>0.06257375752</v>
      </c>
      <c r="U53" s="1">
        <v>55.0</v>
      </c>
      <c r="V53" s="1">
        <f t="shared" si="31"/>
        <v>0.8146511565</v>
      </c>
      <c r="W53" s="1">
        <f t="shared" si="27"/>
        <v>206842.8</v>
      </c>
      <c r="X53" s="1">
        <v>30.0</v>
      </c>
      <c r="Y53" s="1">
        <f t="shared" si="28"/>
        <v>53.75</v>
      </c>
      <c r="Z53" s="1">
        <f t="shared" si="29"/>
        <v>0.5895131392</v>
      </c>
      <c r="AA53" s="1">
        <f t="shared" si="30"/>
        <v>55</v>
      </c>
      <c r="AB53" s="1">
        <f t="shared" si="32"/>
        <v>2.5</v>
      </c>
      <c r="AC53" s="1">
        <v>12.0</v>
      </c>
    </row>
    <row r="54" ht="14.25" customHeight="1">
      <c r="Q54" s="1">
        <f t="shared" si="23"/>
        <v>0.000001124847198</v>
      </c>
      <c r="R54" s="1">
        <f t="shared" si="24"/>
        <v>0.001124847198</v>
      </c>
      <c r="S54" s="1">
        <f t="shared" si="25"/>
        <v>4.049449913</v>
      </c>
      <c r="T54" s="1">
        <f t="shared" si="26"/>
        <v>0.0618665959</v>
      </c>
      <c r="U54" s="1">
        <v>55.0</v>
      </c>
      <c r="V54" s="1">
        <f t="shared" si="31"/>
        <v>0.8765177524</v>
      </c>
      <c r="W54" s="1">
        <f t="shared" si="27"/>
        <v>206842.8</v>
      </c>
      <c r="X54" s="1">
        <v>30.0</v>
      </c>
      <c r="Y54" s="1">
        <f t="shared" si="28"/>
        <v>56.25</v>
      </c>
      <c r="Z54" s="1">
        <f t="shared" si="29"/>
        <v>0.5895131392</v>
      </c>
      <c r="AA54" s="1">
        <f t="shared" si="30"/>
        <v>57.5</v>
      </c>
      <c r="AB54" s="1">
        <f t="shared" si="32"/>
        <v>2.5</v>
      </c>
      <c r="AC54" s="1">
        <v>13.0</v>
      </c>
    </row>
    <row r="55" ht="14.25" customHeight="1">
      <c r="Q55" s="1">
        <f t="shared" si="23"/>
        <v>0.000001112684901</v>
      </c>
      <c r="R55" s="1">
        <f t="shared" si="24"/>
        <v>0.001112684901</v>
      </c>
      <c r="S55" s="1">
        <f t="shared" si="25"/>
        <v>4.005665644</v>
      </c>
      <c r="T55" s="1">
        <f t="shared" si="26"/>
        <v>0.06119766956</v>
      </c>
      <c r="U55" s="1">
        <v>55.0</v>
      </c>
      <c r="V55" s="1">
        <f t="shared" si="31"/>
        <v>0.937715422</v>
      </c>
      <c r="W55" s="1">
        <f t="shared" si="27"/>
        <v>206842.8</v>
      </c>
      <c r="X55" s="1">
        <v>30.0</v>
      </c>
      <c r="Y55" s="1">
        <f t="shared" si="28"/>
        <v>58.75</v>
      </c>
      <c r="Z55" s="1">
        <f t="shared" si="29"/>
        <v>0.5895131392</v>
      </c>
      <c r="AA55" s="1">
        <f t="shared" si="30"/>
        <v>60</v>
      </c>
      <c r="AB55" s="1">
        <f t="shared" si="32"/>
        <v>2.5</v>
      </c>
      <c r="AC55" s="1">
        <v>14.0</v>
      </c>
    </row>
    <row r="56" ht="14.25" customHeight="1">
      <c r="Q56" s="1">
        <f t="shared" si="23"/>
        <v>0.000001101152931</v>
      </c>
      <c r="R56" s="1">
        <f t="shared" si="24"/>
        <v>0.001101152931</v>
      </c>
      <c r="S56" s="1">
        <f t="shared" si="25"/>
        <v>3.964150553</v>
      </c>
      <c r="T56" s="1">
        <f t="shared" si="26"/>
        <v>0.06056341123</v>
      </c>
      <c r="U56" s="1">
        <v>55.0</v>
      </c>
      <c r="V56" s="1">
        <f t="shared" si="31"/>
        <v>0.9982788332</v>
      </c>
      <c r="W56" s="1">
        <f t="shared" si="27"/>
        <v>206842.8</v>
      </c>
      <c r="X56" s="1">
        <v>30.0</v>
      </c>
      <c r="Y56" s="1">
        <f t="shared" si="28"/>
        <v>61.25</v>
      </c>
      <c r="Z56" s="1">
        <f t="shared" si="29"/>
        <v>0.5895131392</v>
      </c>
      <c r="AA56" s="1">
        <f t="shared" si="30"/>
        <v>62.5</v>
      </c>
      <c r="AB56" s="1">
        <f t="shared" si="32"/>
        <v>2.5</v>
      </c>
      <c r="AC56" s="1">
        <v>15.0</v>
      </c>
    </row>
    <row r="57" ht="14.25" customHeight="1">
      <c r="Q57" s="1">
        <f t="shared" si="23"/>
        <v>0.000001090194823</v>
      </c>
      <c r="R57" s="1">
        <f t="shared" si="24"/>
        <v>0.001090194823</v>
      </c>
      <c r="S57" s="1">
        <f t="shared" si="25"/>
        <v>3.924701362</v>
      </c>
      <c r="T57" s="1">
        <f t="shared" si="26"/>
        <v>0.05996071525</v>
      </c>
      <c r="U57" s="1">
        <v>55.0</v>
      </c>
      <c r="V57" s="1">
        <f t="shared" si="31"/>
        <v>1.058239548</v>
      </c>
      <c r="W57" s="1">
        <f t="shared" si="27"/>
        <v>206842.8</v>
      </c>
      <c r="X57" s="1">
        <v>30.0</v>
      </c>
      <c r="Y57" s="1">
        <f t="shared" si="28"/>
        <v>63.75</v>
      </c>
      <c r="Z57" s="1">
        <f t="shared" si="29"/>
        <v>0.5895131392</v>
      </c>
      <c r="AA57" s="1">
        <f t="shared" si="30"/>
        <v>65</v>
      </c>
      <c r="AB57" s="1">
        <f t="shared" si="32"/>
        <v>2.5</v>
      </c>
      <c r="AC57" s="1">
        <v>16.0</v>
      </c>
    </row>
    <row r="58" ht="14.25" customHeight="1">
      <c r="Q58" s="1">
        <f t="shared" si="23"/>
        <v>0.000001079761136</v>
      </c>
      <c r="R58" s="1">
        <f t="shared" si="24"/>
        <v>0.001079761136</v>
      </c>
      <c r="S58" s="1">
        <f t="shared" si="25"/>
        <v>3.887140091</v>
      </c>
      <c r="T58" s="1">
        <f t="shared" si="26"/>
        <v>0.0593868625</v>
      </c>
      <c r="U58" s="1">
        <v>55.0</v>
      </c>
      <c r="V58" s="1">
        <f t="shared" si="31"/>
        <v>1.117626411</v>
      </c>
      <c r="W58" s="1">
        <f t="shared" si="27"/>
        <v>206842.8</v>
      </c>
      <c r="X58" s="1">
        <v>30.0</v>
      </c>
      <c r="Y58" s="1">
        <f t="shared" si="28"/>
        <v>66.25</v>
      </c>
      <c r="Z58" s="1">
        <f t="shared" si="29"/>
        <v>0.5895131392</v>
      </c>
      <c r="AA58" s="1">
        <f t="shared" si="30"/>
        <v>67.5</v>
      </c>
      <c r="AB58" s="1">
        <f t="shared" si="32"/>
        <v>2.5</v>
      </c>
      <c r="AC58" s="1">
        <v>17.0</v>
      </c>
    </row>
    <row r="59" ht="14.25" customHeight="1">
      <c r="Q59" s="1">
        <f t="shared" si="23"/>
        <v>0.000001069808359</v>
      </c>
      <c r="R59" s="1">
        <f t="shared" si="24"/>
        <v>0.001069808359</v>
      </c>
      <c r="S59" s="1">
        <f t="shared" si="25"/>
        <v>3.851310092</v>
      </c>
      <c r="T59" s="1">
        <f t="shared" si="26"/>
        <v>0.05883945974</v>
      </c>
      <c r="U59" s="1">
        <v>55.0</v>
      </c>
      <c r="V59" s="1">
        <f t="shared" si="31"/>
        <v>1.176465871</v>
      </c>
      <c r="W59" s="1">
        <f t="shared" si="27"/>
        <v>206842.8</v>
      </c>
      <c r="X59" s="1">
        <v>30.0</v>
      </c>
      <c r="Y59" s="1">
        <f t="shared" si="28"/>
        <v>68.75</v>
      </c>
      <c r="Z59" s="1">
        <f t="shared" si="29"/>
        <v>0.5895131392</v>
      </c>
      <c r="AA59" s="1">
        <f t="shared" si="30"/>
        <v>70</v>
      </c>
      <c r="AB59" s="1">
        <f t="shared" si="32"/>
        <v>2.5</v>
      </c>
      <c r="AC59" s="1">
        <v>18.0</v>
      </c>
    </row>
    <row r="60" ht="14.25" customHeight="1">
      <c r="Q60" s="1">
        <f t="shared" si="23"/>
        <v>0.000001060298008</v>
      </c>
      <c r="R60" s="1">
        <f t="shared" si="24"/>
        <v>0.001060298008</v>
      </c>
      <c r="S60" s="1">
        <f t="shared" si="25"/>
        <v>3.817072828</v>
      </c>
      <c r="T60" s="1">
        <f t="shared" si="26"/>
        <v>0.05831639043</v>
      </c>
      <c r="U60" s="1">
        <v>55.0</v>
      </c>
      <c r="V60" s="1">
        <f t="shared" si="31"/>
        <v>1.234782261</v>
      </c>
      <c r="W60" s="1">
        <f t="shared" si="27"/>
        <v>206842.8</v>
      </c>
      <c r="X60" s="1">
        <v>30.0</v>
      </c>
      <c r="Y60" s="1">
        <f t="shared" si="28"/>
        <v>71.25</v>
      </c>
      <c r="Z60" s="1">
        <f t="shared" si="29"/>
        <v>0.5895131392</v>
      </c>
      <c r="AA60" s="1">
        <f t="shared" si="30"/>
        <v>72.5</v>
      </c>
      <c r="AB60" s="1">
        <f t="shared" si="32"/>
        <v>2.5</v>
      </c>
      <c r="AC60" s="1">
        <v>19.0</v>
      </c>
    </row>
    <row r="61" ht="14.25" customHeight="1">
      <c r="Q61" s="3">
        <f t="shared" si="23"/>
        <v>0.000001051195895</v>
      </c>
      <c r="R61" s="3">
        <f t="shared" si="24"/>
        <v>0.001051195895</v>
      </c>
      <c r="S61" s="3">
        <f t="shared" si="25"/>
        <v>3.784305223</v>
      </c>
      <c r="T61" s="3">
        <f t="shared" si="26"/>
        <v>0.05781577424</v>
      </c>
      <c r="U61" s="3">
        <v>55.0</v>
      </c>
      <c r="V61" s="3">
        <f t="shared" si="31"/>
        <v>1.292598035</v>
      </c>
      <c r="W61" s="3">
        <f t="shared" si="27"/>
        <v>206842.8</v>
      </c>
      <c r="X61" s="3">
        <v>30.0</v>
      </c>
      <c r="Y61" s="3">
        <f t="shared" si="28"/>
        <v>73.75</v>
      </c>
      <c r="Z61" s="3">
        <f t="shared" si="29"/>
        <v>0.5895131392</v>
      </c>
      <c r="AA61" s="3">
        <f t="shared" si="30"/>
        <v>75</v>
      </c>
      <c r="AB61" s="3">
        <f t="shared" si="32"/>
        <v>2.5</v>
      </c>
      <c r="AC61" s="3">
        <v>20.0</v>
      </c>
      <c r="AD61" s="3"/>
      <c r="AE61" s="3">
        <v>4.0</v>
      </c>
      <c r="AF61" s="3"/>
      <c r="AG61" s="3">
        <f>AE61*AC61</f>
        <v>80</v>
      </c>
    </row>
    <row r="62" ht="14.25" customHeight="1">
      <c r="Q62" s="1">
        <f t="shared" si="23"/>
        <v>0.000001042471524</v>
      </c>
      <c r="R62" s="1">
        <f t="shared" si="24"/>
        <v>0.001042471524</v>
      </c>
      <c r="S62" s="1">
        <f t="shared" si="25"/>
        <v>3.752897485</v>
      </c>
      <c r="T62" s="1">
        <f t="shared" si="26"/>
        <v>0.0573359338</v>
      </c>
      <c r="U62" s="1">
        <v>55.0</v>
      </c>
      <c r="V62" s="1">
        <f t="shared" si="31"/>
        <v>1.349933969</v>
      </c>
      <c r="W62" s="1">
        <f t="shared" si="27"/>
        <v>206842.8</v>
      </c>
      <c r="X62" s="1">
        <v>30.0</v>
      </c>
      <c r="Y62" s="1">
        <f t="shared" si="28"/>
        <v>76.25</v>
      </c>
      <c r="Z62" s="1">
        <f t="shared" si="29"/>
        <v>0.5895131392</v>
      </c>
      <c r="AA62" s="1">
        <f t="shared" si="30"/>
        <v>77.5</v>
      </c>
      <c r="AB62" s="1">
        <f t="shared" si="32"/>
        <v>2.5</v>
      </c>
      <c r="AC62" s="1">
        <v>21.0</v>
      </c>
    </row>
    <row r="63" ht="14.25" customHeight="1">
      <c r="Q63" s="1">
        <f t="shared" si="23"/>
        <v>0.00000103409758</v>
      </c>
      <c r="R63" s="1">
        <f t="shared" si="24"/>
        <v>0.00103409758</v>
      </c>
      <c r="S63" s="1">
        <f t="shared" si="25"/>
        <v>3.722751289</v>
      </c>
      <c r="T63" s="1">
        <f t="shared" si="26"/>
        <v>0.05687536692</v>
      </c>
      <c r="U63" s="1">
        <v>55.0</v>
      </c>
      <c r="V63" s="1">
        <f t="shared" si="31"/>
        <v>1.406809336</v>
      </c>
      <c r="W63" s="1">
        <f t="shared" si="27"/>
        <v>206842.8</v>
      </c>
      <c r="X63" s="1">
        <v>30.0</v>
      </c>
      <c r="Y63" s="1">
        <f t="shared" si="28"/>
        <v>78.75</v>
      </c>
      <c r="Z63" s="1">
        <f t="shared" si="29"/>
        <v>0.5895131392</v>
      </c>
      <c r="AA63" s="1">
        <f t="shared" si="30"/>
        <v>80</v>
      </c>
      <c r="AB63" s="1">
        <f t="shared" si="32"/>
        <v>2.5</v>
      </c>
      <c r="AC63" s="1">
        <v>22.0</v>
      </c>
    </row>
    <row r="64" ht="14.25" customHeight="1"/>
    <row r="65" ht="14.25" customHeight="1"/>
    <row r="66" ht="14.25" customHeight="1">
      <c r="Q66" s="1" t="s">
        <v>5</v>
      </c>
      <c r="R66" s="1" t="s">
        <v>5</v>
      </c>
      <c r="S66" s="1" t="s">
        <v>5</v>
      </c>
      <c r="AA66" s="1" t="s">
        <v>47</v>
      </c>
      <c r="AB66" s="1" t="s">
        <v>63</v>
      </c>
      <c r="AC66" s="1" t="s">
        <v>48</v>
      </c>
      <c r="AE66" s="1" t="s">
        <v>49</v>
      </c>
    </row>
    <row r="67" ht="14.25" customHeight="1">
      <c r="Q67" s="1" t="s">
        <v>16</v>
      </c>
      <c r="R67" s="1" t="s">
        <v>17</v>
      </c>
      <c r="S67" s="1" t="s">
        <v>18</v>
      </c>
      <c r="T67" s="1" t="s">
        <v>50</v>
      </c>
      <c r="U67" s="1" t="s">
        <v>7</v>
      </c>
      <c r="V67" s="1" t="s">
        <v>51</v>
      </c>
      <c r="W67" s="1" t="s">
        <v>9</v>
      </c>
      <c r="X67" s="1" t="s">
        <v>9</v>
      </c>
      <c r="Y67" s="1" t="s">
        <v>11</v>
      </c>
      <c r="Z67" s="1" t="s">
        <v>15</v>
      </c>
      <c r="AA67" s="1">
        <v>25.0</v>
      </c>
    </row>
    <row r="68" ht="14.25" customHeight="1">
      <c r="Q68" s="1">
        <f t="shared" ref="Q68:Q92" si="33">(3*10^(-8))*(W68^(0.4))*(Y68^(-0.25))*(Z68^(0.5))</f>
        <v>0.000001108887875</v>
      </c>
      <c r="R68" s="1">
        <f t="shared" ref="R68:R92" si="34">1000*Q68</f>
        <v>0.001108887875</v>
      </c>
      <c r="S68" s="1">
        <f t="shared" ref="S68:S92" si="35">R68*3600</f>
        <v>3.991996352</v>
      </c>
      <c r="T68" s="1">
        <f t="shared" ref="T68:T92" si="36">R68*U68</f>
        <v>0.06098883315</v>
      </c>
      <c r="U68" s="1">
        <v>55.0</v>
      </c>
      <c r="V68" s="1">
        <f>0+T68</f>
        <v>0.06098883315</v>
      </c>
      <c r="W68" s="1">
        <f t="shared" ref="W68:W92" si="37">X68*6894.76</f>
        <v>206842.8</v>
      </c>
      <c r="X68" s="1">
        <v>30.0</v>
      </c>
      <c r="Y68" s="1">
        <f t="shared" ref="Y68:Y92" si="38">AVERAGE(AA67,AA68)</f>
        <v>26.47058824</v>
      </c>
      <c r="Z68" s="1">
        <f t="shared" ref="Z68:Z92" si="39">$A$9</f>
        <v>0.3930087595</v>
      </c>
      <c r="AA68" s="1">
        <f t="shared" ref="AA68:AA92" si="40">AA67+AB68</f>
        <v>27.94117647</v>
      </c>
      <c r="AB68" s="1">
        <v>2.9411764705882373</v>
      </c>
      <c r="AC68" s="1">
        <v>1.0</v>
      </c>
      <c r="AF68" s="1" t="s">
        <v>68</v>
      </c>
    </row>
    <row r="69" ht="14.25" customHeight="1">
      <c r="Q69" s="1">
        <f t="shared" si="33"/>
        <v>0.000001080060945</v>
      </c>
      <c r="R69" s="1">
        <f t="shared" si="34"/>
        <v>0.001080060945</v>
      </c>
      <c r="S69" s="1">
        <f t="shared" si="35"/>
        <v>3.888219402</v>
      </c>
      <c r="T69" s="1">
        <f t="shared" si="36"/>
        <v>0.05940335198</v>
      </c>
      <c r="U69" s="1">
        <v>55.0</v>
      </c>
      <c r="V69" s="1">
        <f t="shared" ref="V69:V92" si="41">V68+T69</f>
        <v>0.1203921851</v>
      </c>
      <c r="W69" s="1">
        <f t="shared" si="37"/>
        <v>206842.8</v>
      </c>
      <c r="X69" s="1">
        <v>30.0</v>
      </c>
      <c r="Y69" s="1">
        <f t="shared" si="38"/>
        <v>29.41176471</v>
      </c>
      <c r="Z69" s="1">
        <f t="shared" si="39"/>
        <v>0.3930087595</v>
      </c>
      <c r="AA69" s="1">
        <f t="shared" si="40"/>
        <v>30.88235294</v>
      </c>
      <c r="AB69" s="1">
        <f t="shared" ref="AB69:AB92" si="42">AB68</f>
        <v>2.941176471</v>
      </c>
      <c r="AC69" s="1">
        <v>2.0</v>
      </c>
      <c r="AF69" s="1">
        <f>5.1/6</f>
        <v>0.85</v>
      </c>
    </row>
    <row r="70" ht="14.25" customHeight="1">
      <c r="Q70" s="1">
        <f t="shared" si="33"/>
        <v>0.000001054629927</v>
      </c>
      <c r="R70" s="1">
        <f t="shared" si="34"/>
        <v>0.001054629927</v>
      </c>
      <c r="S70" s="1">
        <f t="shared" si="35"/>
        <v>3.796667737</v>
      </c>
      <c r="T70" s="1">
        <f t="shared" si="36"/>
        <v>0.05800464598</v>
      </c>
      <c r="U70" s="1">
        <v>55.0</v>
      </c>
      <c r="V70" s="1">
        <f t="shared" si="41"/>
        <v>0.1783968311</v>
      </c>
      <c r="W70" s="1">
        <f t="shared" si="37"/>
        <v>206842.8</v>
      </c>
      <c r="X70" s="1">
        <v>30.0</v>
      </c>
      <c r="Y70" s="1">
        <f t="shared" si="38"/>
        <v>32.35294118</v>
      </c>
      <c r="Z70" s="1">
        <f t="shared" si="39"/>
        <v>0.3930087595</v>
      </c>
      <c r="AA70" s="1">
        <f t="shared" si="40"/>
        <v>33.82352941</v>
      </c>
      <c r="AB70" s="1">
        <f t="shared" si="42"/>
        <v>2.941176471</v>
      </c>
      <c r="AC70" s="1">
        <v>3.0</v>
      </c>
    </row>
    <row r="71" ht="14.25" customHeight="1">
      <c r="Q71" s="1">
        <f t="shared" si="33"/>
        <v>0.000001031936445</v>
      </c>
      <c r="R71" s="1">
        <f t="shared" si="34"/>
        <v>0.001031936445</v>
      </c>
      <c r="S71" s="1">
        <f t="shared" si="35"/>
        <v>3.714971202</v>
      </c>
      <c r="T71" s="1">
        <f t="shared" si="36"/>
        <v>0.05675650448</v>
      </c>
      <c r="U71" s="1">
        <v>55.0</v>
      </c>
      <c r="V71" s="1">
        <f t="shared" si="41"/>
        <v>0.2351533356</v>
      </c>
      <c r="W71" s="1">
        <f t="shared" si="37"/>
        <v>206842.8</v>
      </c>
      <c r="X71" s="1">
        <v>30.0</v>
      </c>
      <c r="Y71" s="1">
        <f t="shared" si="38"/>
        <v>35.29411765</v>
      </c>
      <c r="Z71" s="1">
        <f t="shared" si="39"/>
        <v>0.3930087595</v>
      </c>
      <c r="AA71" s="1">
        <f t="shared" si="40"/>
        <v>36.76470588</v>
      </c>
      <c r="AB71" s="1">
        <f t="shared" si="42"/>
        <v>2.941176471</v>
      </c>
      <c r="AC71" s="1">
        <v>4.0</v>
      </c>
    </row>
    <row r="72" ht="14.25" customHeight="1">
      <c r="Q72" s="1">
        <f t="shared" si="33"/>
        <v>0.000001011491935</v>
      </c>
      <c r="R72" s="1">
        <f t="shared" si="34"/>
        <v>0.001011491935</v>
      </c>
      <c r="S72" s="1">
        <f t="shared" si="35"/>
        <v>3.641370965</v>
      </c>
      <c r="T72" s="1">
        <f t="shared" si="36"/>
        <v>0.05563205641</v>
      </c>
      <c r="U72" s="1">
        <v>55.0</v>
      </c>
      <c r="V72" s="1">
        <f t="shared" si="41"/>
        <v>0.290785392</v>
      </c>
      <c r="W72" s="1">
        <f t="shared" si="37"/>
        <v>206842.8</v>
      </c>
      <c r="X72" s="1">
        <v>30.0</v>
      </c>
      <c r="Y72" s="1">
        <f t="shared" si="38"/>
        <v>38.23529412</v>
      </c>
      <c r="Z72" s="1">
        <f t="shared" si="39"/>
        <v>0.3930087595</v>
      </c>
      <c r="AA72" s="1">
        <f t="shared" si="40"/>
        <v>39.70588235</v>
      </c>
      <c r="AB72" s="1">
        <f t="shared" si="42"/>
        <v>2.941176471</v>
      </c>
      <c r="AC72" s="1">
        <v>5.0</v>
      </c>
    </row>
    <row r="73" ht="14.25" customHeight="1">
      <c r="Q73" s="1">
        <f t="shared" si="33"/>
        <v>0.0000009929245606</v>
      </c>
      <c r="R73" s="1">
        <f t="shared" si="34"/>
        <v>0.0009929245606</v>
      </c>
      <c r="S73" s="1">
        <f t="shared" si="35"/>
        <v>3.574528418</v>
      </c>
      <c r="T73" s="1">
        <f t="shared" si="36"/>
        <v>0.05461085083</v>
      </c>
      <c r="U73" s="1">
        <v>55.0</v>
      </c>
      <c r="V73" s="1">
        <f t="shared" si="41"/>
        <v>0.3453962428</v>
      </c>
      <c r="W73" s="1">
        <f t="shared" si="37"/>
        <v>206842.8</v>
      </c>
      <c r="X73" s="1">
        <v>30.0</v>
      </c>
      <c r="Y73" s="1">
        <f t="shared" si="38"/>
        <v>41.17647059</v>
      </c>
      <c r="Z73" s="1">
        <f t="shared" si="39"/>
        <v>0.3930087595</v>
      </c>
      <c r="AA73" s="1">
        <f t="shared" si="40"/>
        <v>42.64705882</v>
      </c>
      <c r="AB73" s="1">
        <f t="shared" si="42"/>
        <v>2.941176471</v>
      </c>
      <c r="AC73" s="1">
        <v>6.0</v>
      </c>
    </row>
    <row r="74" ht="14.25" customHeight="1">
      <c r="Q74" s="1">
        <f t="shared" si="33"/>
        <v>0.000000975945234</v>
      </c>
      <c r="R74" s="1">
        <f t="shared" si="34"/>
        <v>0.000975945234</v>
      </c>
      <c r="S74" s="1">
        <f t="shared" si="35"/>
        <v>3.513402842</v>
      </c>
      <c r="T74" s="1">
        <f t="shared" si="36"/>
        <v>0.05367698787</v>
      </c>
      <c r="U74" s="1">
        <v>55.0</v>
      </c>
      <c r="V74" s="1">
        <f t="shared" si="41"/>
        <v>0.3990732307</v>
      </c>
      <c r="W74" s="1">
        <f t="shared" si="37"/>
        <v>206842.8</v>
      </c>
      <c r="X74" s="1">
        <v>30.0</v>
      </c>
      <c r="Y74" s="1">
        <f t="shared" si="38"/>
        <v>44.11764706</v>
      </c>
      <c r="Z74" s="1">
        <f t="shared" si="39"/>
        <v>0.3930087595</v>
      </c>
      <c r="AA74" s="1">
        <f t="shared" si="40"/>
        <v>45.58823529</v>
      </c>
      <c r="AB74" s="1">
        <f t="shared" si="42"/>
        <v>2.941176471</v>
      </c>
      <c r="AC74" s="1">
        <v>7.0</v>
      </c>
    </row>
    <row r="75" ht="14.25" customHeight="1">
      <c r="Q75" s="1">
        <f t="shared" si="33"/>
        <v>0.0000009603250701</v>
      </c>
      <c r="R75" s="1">
        <f t="shared" si="34"/>
        <v>0.0009603250701</v>
      </c>
      <c r="S75" s="1">
        <f t="shared" si="35"/>
        <v>3.457170252</v>
      </c>
      <c r="T75" s="1">
        <f t="shared" si="36"/>
        <v>0.05281787886</v>
      </c>
      <c r="U75" s="1">
        <v>55.0</v>
      </c>
      <c r="V75" s="1">
        <f t="shared" si="41"/>
        <v>0.4518911096</v>
      </c>
      <c r="W75" s="1">
        <f t="shared" si="37"/>
        <v>206842.8</v>
      </c>
      <c r="X75" s="1">
        <v>30.0</v>
      </c>
      <c r="Y75" s="1">
        <f t="shared" si="38"/>
        <v>47.05882353</v>
      </c>
      <c r="Z75" s="1">
        <f t="shared" si="39"/>
        <v>0.3930087595</v>
      </c>
      <c r="AA75" s="1">
        <f t="shared" si="40"/>
        <v>48.52941176</v>
      </c>
      <c r="AB75" s="1">
        <f t="shared" si="42"/>
        <v>2.941176471</v>
      </c>
      <c r="AC75" s="1">
        <v>8.0</v>
      </c>
    </row>
    <row r="76" ht="14.25" customHeight="1">
      <c r="Q76" s="1">
        <f t="shared" si="33"/>
        <v>0.0000009458799766</v>
      </c>
      <c r="R76" s="1">
        <f t="shared" si="34"/>
        <v>0.0009458799766</v>
      </c>
      <c r="S76" s="1">
        <f t="shared" si="35"/>
        <v>3.405167916</v>
      </c>
      <c r="T76" s="1">
        <f t="shared" si="36"/>
        <v>0.05202339871</v>
      </c>
      <c r="U76" s="1">
        <v>55.0</v>
      </c>
      <c r="V76" s="1">
        <f t="shared" si="41"/>
        <v>0.5039145083</v>
      </c>
      <c r="W76" s="1">
        <f t="shared" si="37"/>
        <v>206842.8</v>
      </c>
      <c r="X76" s="1">
        <v>30.0</v>
      </c>
      <c r="Y76" s="1">
        <f t="shared" si="38"/>
        <v>50</v>
      </c>
      <c r="Z76" s="1">
        <f t="shared" si="39"/>
        <v>0.3930087595</v>
      </c>
      <c r="AA76" s="1">
        <f t="shared" si="40"/>
        <v>51.47058824</v>
      </c>
      <c r="AB76" s="1">
        <f t="shared" si="42"/>
        <v>2.941176471</v>
      </c>
      <c r="AC76" s="1">
        <v>9.0</v>
      </c>
    </row>
    <row r="77" ht="14.25" customHeight="1">
      <c r="Q77" s="1">
        <f t="shared" si="33"/>
        <v>0.0000009324598394</v>
      </c>
      <c r="R77" s="1">
        <f t="shared" si="34"/>
        <v>0.0009324598394</v>
      </c>
      <c r="S77" s="1">
        <f t="shared" si="35"/>
        <v>3.356855422</v>
      </c>
      <c r="T77" s="1">
        <f t="shared" si="36"/>
        <v>0.05128529117</v>
      </c>
      <c r="U77" s="1">
        <v>55.0</v>
      </c>
      <c r="V77" s="1">
        <f t="shared" si="41"/>
        <v>0.5551997994</v>
      </c>
      <c r="W77" s="1">
        <f t="shared" si="37"/>
        <v>206842.8</v>
      </c>
      <c r="X77" s="1">
        <v>30.0</v>
      </c>
      <c r="Y77" s="1">
        <f t="shared" si="38"/>
        <v>52.94117647</v>
      </c>
      <c r="Z77" s="1">
        <f t="shared" si="39"/>
        <v>0.3930087595</v>
      </c>
      <c r="AA77" s="1">
        <f t="shared" si="40"/>
        <v>54.41176471</v>
      </c>
      <c r="AB77" s="1">
        <f t="shared" si="42"/>
        <v>2.941176471</v>
      </c>
      <c r="AC77" s="1">
        <v>10.0</v>
      </c>
    </row>
    <row r="78" ht="14.25" customHeight="1">
      <c r="Q78" s="1">
        <f t="shared" si="33"/>
        <v>0.0000009199407609</v>
      </c>
      <c r="R78" s="1">
        <f t="shared" si="34"/>
        <v>0.0009199407609</v>
      </c>
      <c r="S78" s="1">
        <f t="shared" si="35"/>
        <v>3.311786739</v>
      </c>
      <c r="T78" s="1">
        <f t="shared" si="36"/>
        <v>0.05059674185</v>
      </c>
      <c r="U78" s="1">
        <v>55.0</v>
      </c>
      <c r="V78" s="1">
        <f t="shared" si="41"/>
        <v>0.6057965413</v>
      </c>
      <c r="W78" s="1">
        <f t="shared" si="37"/>
        <v>206842.8</v>
      </c>
      <c r="X78" s="1">
        <v>30.0</v>
      </c>
      <c r="Y78" s="1">
        <f t="shared" si="38"/>
        <v>55.88235294</v>
      </c>
      <c r="Z78" s="1">
        <f t="shared" si="39"/>
        <v>0.3930087595</v>
      </c>
      <c r="AA78" s="1">
        <f t="shared" si="40"/>
        <v>57.35294118</v>
      </c>
      <c r="AB78" s="1">
        <f t="shared" si="42"/>
        <v>2.941176471</v>
      </c>
      <c r="AC78" s="1">
        <v>11.0</v>
      </c>
    </row>
    <row r="79" ht="14.25" customHeight="1">
      <c r="Q79" s="1">
        <f t="shared" si="33"/>
        <v>0.000000908219377</v>
      </c>
      <c r="R79" s="1">
        <f t="shared" si="34"/>
        <v>0.000908219377</v>
      </c>
      <c r="S79" s="1">
        <f t="shared" si="35"/>
        <v>3.269589757</v>
      </c>
      <c r="T79" s="1">
        <f t="shared" si="36"/>
        <v>0.04995206573</v>
      </c>
      <c r="U79" s="1">
        <v>55.0</v>
      </c>
      <c r="V79" s="1">
        <f t="shared" si="41"/>
        <v>0.655748607</v>
      </c>
      <c r="W79" s="1">
        <f t="shared" si="37"/>
        <v>206842.8</v>
      </c>
      <c r="X79" s="1">
        <v>30.0</v>
      </c>
      <c r="Y79" s="1">
        <f t="shared" si="38"/>
        <v>58.82352941</v>
      </c>
      <c r="Z79" s="1">
        <f t="shared" si="39"/>
        <v>0.3930087595</v>
      </c>
      <c r="AA79" s="1">
        <f t="shared" si="40"/>
        <v>60.29411765</v>
      </c>
      <c r="AB79" s="1">
        <f t="shared" si="42"/>
        <v>2.941176471</v>
      </c>
      <c r="AC79" s="1">
        <v>12.0</v>
      </c>
    </row>
    <row r="80" ht="14.25" customHeight="1">
      <c r="Q80" s="1">
        <f t="shared" si="33"/>
        <v>0.0000008972086224</v>
      </c>
      <c r="R80" s="1">
        <f t="shared" si="34"/>
        <v>0.0008972086224</v>
      </c>
      <c r="S80" s="1">
        <f t="shared" si="35"/>
        <v>3.229951041</v>
      </c>
      <c r="T80" s="1">
        <f t="shared" si="36"/>
        <v>0.04934647423</v>
      </c>
      <c r="U80" s="1">
        <v>55.0</v>
      </c>
      <c r="V80" s="1">
        <f t="shared" si="41"/>
        <v>0.7050950812</v>
      </c>
      <c r="W80" s="1">
        <f t="shared" si="37"/>
        <v>206842.8</v>
      </c>
      <c r="X80" s="1">
        <v>30.0</v>
      </c>
      <c r="Y80" s="1">
        <f t="shared" si="38"/>
        <v>61.76470588</v>
      </c>
      <c r="Z80" s="1">
        <f t="shared" si="39"/>
        <v>0.3930087595</v>
      </c>
      <c r="AA80" s="1">
        <f t="shared" si="40"/>
        <v>63.23529412</v>
      </c>
      <c r="AB80" s="1">
        <f t="shared" si="42"/>
        <v>2.941176471</v>
      </c>
      <c r="AC80" s="1">
        <v>13.0</v>
      </c>
    </row>
    <row r="81" ht="14.25" customHeight="1">
      <c r="Q81" s="1">
        <f t="shared" si="33"/>
        <v>0.000000886834525</v>
      </c>
      <c r="R81" s="1">
        <f t="shared" si="34"/>
        <v>0.000886834525</v>
      </c>
      <c r="S81" s="1">
        <f t="shared" si="35"/>
        <v>3.19260429</v>
      </c>
      <c r="T81" s="1">
        <f t="shared" si="36"/>
        <v>0.04877589887</v>
      </c>
      <c r="U81" s="1">
        <v>55.0</v>
      </c>
      <c r="V81" s="1">
        <f t="shared" si="41"/>
        <v>0.7538709801</v>
      </c>
      <c r="W81" s="1">
        <f t="shared" si="37"/>
        <v>206842.8</v>
      </c>
      <c r="X81" s="1">
        <v>30.0</v>
      </c>
      <c r="Y81" s="1">
        <f t="shared" si="38"/>
        <v>64.70588235</v>
      </c>
      <c r="Z81" s="1">
        <f t="shared" si="39"/>
        <v>0.3930087595</v>
      </c>
      <c r="AA81" s="1">
        <f t="shared" si="40"/>
        <v>66.17647059</v>
      </c>
      <c r="AB81" s="1">
        <f t="shared" si="42"/>
        <v>2.941176471</v>
      </c>
      <c r="AC81" s="1">
        <v>14.0</v>
      </c>
    </row>
    <row r="82" ht="14.25" customHeight="1">
      <c r="Q82" s="1">
        <f t="shared" si="33"/>
        <v>0.0000008770337441</v>
      </c>
      <c r="R82" s="1">
        <f t="shared" si="34"/>
        <v>0.0008770337441</v>
      </c>
      <c r="S82" s="1">
        <f t="shared" si="35"/>
        <v>3.157321479</v>
      </c>
      <c r="T82" s="1">
        <f t="shared" si="36"/>
        <v>0.04823685593</v>
      </c>
      <c r="U82" s="1">
        <v>55.0</v>
      </c>
      <c r="V82" s="1">
        <f t="shared" si="41"/>
        <v>0.802107836</v>
      </c>
      <c r="W82" s="1">
        <f t="shared" si="37"/>
        <v>206842.8</v>
      </c>
      <c r="X82" s="1">
        <v>30.0</v>
      </c>
      <c r="Y82" s="1">
        <f t="shared" si="38"/>
        <v>67.64705882</v>
      </c>
      <c r="Z82" s="1">
        <f t="shared" si="39"/>
        <v>0.3930087595</v>
      </c>
      <c r="AA82" s="1">
        <f t="shared" si="40"/>
        <v>69.11764706</v>
      </c>
      <c r="AB82" s="1">
        <f t="shared" si="42"/>
        <v>2.941176471</v>
      </c>
      <c r="AC82" s="1">
        <v>15.0</v>
      </c>
    </row>
    <row r="83" ht="14.25" customHeight="1">
      <c r="Q83" s="1">
        <f t="shared" si="33"/>
        <v>0.0000008677516575</v>
      </c>
      <c r="R83" s="1">
        <f t="shared" si="34"/>
        <v>0.0008677516575</v>
      </c>
      <c r="S83" s="1">
        <f t="shared" si="35"/>
        <v>3.123905967</v>
      </c>
      <c r="T83" s="1">
        <f t="shared" si="36"/>
        <v>0.04772634116</v>
      </c>
      <c r="U83" s="1">
        <v>55.0</v>
      </c>
      <c r="V83" s="1">
        <f t="shared" si="41"/>
        <v>0.8498341772</v>
      </c>
      <c r="W83" s="1">
        <f t="shared" si="37"/>
        <v>206842.8</v>
      </c>
      <c r="X83" s="1">
        <v>30.0</v>
      </c>
      <c r="Y83" s="1">
        <f t="shared" si="38"/>
        <v>70.58823529</v>
      </c>
      <c r="Z83" s="1">
        <f t="shared" si="39"/>
        <v>0.3930087595</v>
      </c>
      <c r="AA83" s="1">
        <f t="shared" si="40"/>
        <v>72.05882353</v>
      </c>
      <c r="AB83" s="1">
        <f t="shared" si="42"/>
        <v>2.941176471</v>
      </c>
      <c r="AC83" s="1">
        <v>16.0</v>
      </c>
    </row>
    <row r="84" ht="14.25" customHeight="1">
      <c r="Q84" s="3">
        <f t="shared" si="33"/>
        <v>0.0000008589408549</v>
      </c>
      <c r="R84" s="3">
        <f t="shared" si="34"/>
        <v>0.0008589408549</v>
      </c>
      <c r="S84" s="3">
        <f t="shared" si="35"/>
        <v>3.092187078</v>
      </c>
      <c r="T84" s="3">
        <f t="shared" si="36"/>
        <v>0.04724174702</v>
      </c>
      <c r="U84" s="3">
        <v>55.0</v>
      </c>
      <c r="V84" s="3">
        <f t="shared" si="41"/>
        <v>0.8970759242</v>
      </c>
      <c r="W84" s="3">
        <f t="shared" si="37"/>
        <v>206842.8</v>
      </c>
      <c r="X84" s="3">
        <v>30.0</v>
      </c>
      <c r="Y84" s="3">
        <f t="shared" si="38"/>
        <v>73.52941176</v>
      </c>
      <c r="Z84" s="3">
        <f t="shared" si="39"/>
        <v>0.3930087595</v>
      </c>
      <c r="AA84" s="3">
        <f t="shared" si="40"/>
        <v>75</v>
      </c>
      <c r="AB84" s="3">
        <f t="shared" si="42"/>
        <v>2.941176471</v>
      </c>
      <c r="AC84" s="3">
        <v>17.0</v>
      </c>
      <c r="AD84" s="3"/>
      <c r="AE84" s="3">
        <v>6.0</v>
      </c>
      <c r="AF84" s="3"/>
      <c r="AG84" s="3">
        <f>AE84*AC84</f>
        <v>102</v>
      </c>
    </row>
    <row r="85" ht="14.25" customHeight="1">
      <c r="Q85" s="1">
        <f t="shared" si="33"/>
        <v>0.000000850559942</v>
      </c>
      <c r="R85" s="1">
        <f t="shared" si="34"/>
        <v>0.000850559942</v>
      </c>
      <c r="S85" s="1">
        <f t="shared" si="35"/>
        <v>3.062015791</v>
      </c>
      <c r="T85" s="1">
        <f t="shared" si="36"/>
        <v>0.04678079681</v>
      </c>
      <c r="U85" s="1">
        <v>55.0</v>
      </c>
      <c r="V85" s="1">
        <f t="shared" si="41"/>
        <v>0.943856721</v>
      </c>
      <c r="W85" s="1">
        <f t="shared" si="37"/>
        <v>206842.8</v>
      </c>
      <c r="X85" s="1">
        <v>30.0</v>
      </c>
      <c r="Y85" s="1">
        <f t="shared" si="38"/>
        <v>76.47058824</v>
      </c>
      <c r="Z85" s="1">
        <f t="shared" si="39"/>
        <v>0.3930087595</v>
      </c>
      <c r="AA85" s="1">
        <f t="shared" si="40"/>
        <v>77.94117647</v>
      </c>
      <c r="AB85" s="1">
        <f t="shared" si="42"/>
        <v>2.941176471</v>
      </c>
      <c r="AC85" s="1">
        <v>18.0</v>
      </c>
    </row>
    <row r="86" ht="14.25" customHeight="1">
      <c r="Q86" s="1">
        <f t="shared" si="33"/>
        <v>0.0000008425725792</v>
      </c>
      <c r="R86" s="1">
        <f t="shared" si="34"/>
        <v>0.0008425725792</v>
      </c>
      <c r="S86" s="1">
        <f t="shared" si="35"/>
        <v>3.033261285</v>
      </c>
      <c r="T86" s="1">
        <f t="shared" si="36"/>
        <v>0.04634149185</v>
      </c>
      <c r="U86" s="1">
        <v>55.0</v>
      </c>
      <c r="V86" s="1">
        <f t="shared" si="41"/>
        <v>0.9901982129</v>
      </c>
      <c r="W86" s="1">
        <f t="shared" si="37"/>
        <v>206842.8</v>
      </c>
      <c r="X86" s="1">
        <v>30.0</v>
      </c>
      <c r="Y86" s="1">
        <f t="shared" si="38"/>
        <v>79.41176471</v>
      </c>
      <c r="Z86" s="1">
        <f t="shared" si="39"/>
        <v>0.3930087595</v>
      </c>
      <c r="AA86" s="1">
        <f t="shared" si="40"/>
        <v>80.88235294</v>
      </c>
      <c r="AB86" s="1">
        <f t="shared" si="42"/>
        <v>2.941176471</v>
      </c>
      <c r="AC86" s="1">
        <v>19.0</v>
      </c>
    </row>
    <row r="87" ht="14.25" customHeight="1">
      <c r="Q87" s="1">
        <f t="shared" si="33"/>
        <v>0.0000008349467036</v>
      </c>
      <c r="R87" s="1">
        <f t="shared" si="34"/>
        <v>0.0008349467036</v>
      </c>
      <c r="S87" s="1">
        <f t="shared" si="35"/>
        <v>3.005808133</v>
      </c>
      <c r="T87" s="1">
        <f t="shared" si="36"/>
        <v>0.0459220687</v>
      </c>
      <c r="U87" s="1">
        <v>55.0</v>
      </c>
      <c r="V87" s="1">
        <f t="shared" si="41"/>
        <v>1.036120282</v>
      </c>
      <c r="W87" s="1">
        <f t="shared" si="37"/>
        <v>206842.8</v>
      </c>
      <c r="X87" s="1">
        <v>30.0</v>
      </c>
      <c r="Y87" s="1">
        <f t="shared" si="38"/>
        <v>82.35294118</v>
      </c>
      <c r="Z87" s="1">
        <f t="shared" si="39"/>
        <v>0.3930087595</v>
      </c>
      <c r="AA87" s="1">
        <f t="shared" si="40"/>
        <v>83.82352941</v>
      </c>
      <c r="AB87" s="1">
        <f t="shared" si="42"/>
        <v>2.941176471</v>
      </c>
      <c r="AC87" s="1">
        <v>20.0</v>
      </c>
    </row>
    <row r="88" ht="14.25" customHeight="1">
      <c r="Q88" s="1">
        <f t="shared" si="33"/>
        <v>0.0000008276538943</v>
      </c>
      <c r="R88" s="1">
        <f t="shared" si="34"/>
        <v>0.0008276538943</v>
      </c>
      <c r="S88" s="1">
        <f t="shared" si="35"/>
        <v>2.979554019</v>
      </c>
      <c r="T88" s="1">
        <f t="shared" si="36"/>
        <v>0.04552096418</v>
      </c>
      <c r="U88" s="1">
        <v>55.0</v>
      </c>
      <c r="V88" s="1">
        <f t="shared" si="41"/>
        <v>1.081641246</v>
      </c>
      <c r="W88" s="1">
        <f t="shared" si="37"/>
        <v>206842.8</v>
      </c>
      <c r="X88" s="1">
        <v>30.0</v>
      </c>
      <c r="Y88" s="1">
        <f t="shared" si="38"/>
        <v>85.29411765</v>
      </c>
      <c r="Z88" s="1">
        <f t="shared" si="39"/>
        <v>0.3930087595</v>
      </c>
      <c r="AA88" s="1">
        <f t="shared" si="40"/>
        <v>86.76470588</v>
      </c>
      <c r="AB88" s="1">
        <f t="shared" si="42"/>
        <v>2.941176471</v>
      </c>
      <c r="AC88" s="1">
        <v>21.0</v>
      </c>
    </row>
    <row r="89" ht="14.25" customHeight="1">
      <c r="Q89" s="1">
        <f t="shared" si="33"/>
        <v>0.0000008206688487</v>
      </c>
      <c r="R89" s="1">
        <f t="shared" si="34"/>
        <v>0.0008206688487</v>
      </c>
      <c r="S89" s="1">
        <f t="shared" si="35"/>
        <v>2.954407855</v>
      </c>
      <c r="T89" s="1">
        <f t="shared" si="36"/>
        <v>0.04513678668</v>
      </c>
      <c r="U89" s="1">
        <v>55.0</v>
      </c>
      <c r="V89" s="1">
        <f t="shared" si="41"/>
        <v>1.126778032</v>
      </c>
      <c r="W89" s="1">
        <f t="shared" si="37"/>
        <v>206842.8</v>
      </c>
      <c r="X89" s="1">
        <v>30.0</v>
      </c>
      <c r="Y89" s="1">
        <f t="shared" si="38"/>
        <v>88.23529412</v>
      </c>
      <c r="Z89" s="1">
        <f t="shared" si="39"/>
        <v>0.3930087595</v>
      </c>
      <c r="AA89" s="1">
        <f t="shared" si="40"/>
        <v>89.70588235</v>
      </c>
      <c r="AB89" s="1">
        <f t="shared" si="42"/>
        <v>2.941176471</v>
      </c>
      <c r="AC89" s="1">
        <v>22.0</v>
      </c>
    </row>
    <row r="90" ht="14.25" customHeight="1">
      <c r="Q90" s="1">
        <f t="shared" si="33"/>
        <v>0.0000008139689508</v>
      </c>
      <c r="R90" s="1">
        <f t="shared" si="34"/>
        <v>0.0008139689508</v>
      </c>
      <c r="S90" s="1">
        <f t="shared" si="35"/>
        <v>2.930288223</v>
      </c>
      <c r="T90" s="1">
        <f t="shared" si="36"/>
        <v>0.04476829229</v>
      </c>
      <c r="U90" s="1">
        <v>55.0</v>
      </c>
      <c r="V90" s="1">
        <f t="shared" si="41"/>
        <v>1.171546325</v>
      </c>
      <c r="W90" s="1">
        <f t="shared" si="37"/>
        <v>206842.8</v>
      </c>
      <c r="X90" s="1">
        <v>30.0</v>
      </c>
      <c r="Y90" s="1">
        <f t="shared" si="38"/>
        <v>91.17647059</v>
      </c>
      <c r="Z90" s="1">
        <f t="shared" si="39"/>
        <v>0.3930087595</v>
      </c>
      <c r="AA90" s="1">
        <f t="shared" si="40"/>
        <v>92.64705882</v>
      </c>
      <c r="AB90" s="1">
        <f t="shared" si="42"/>
        <v>2.941176471</v>
      </c>
      <c r="AC90" s="1">
        <v>23.0</v>
      </c>
    </row>
    <row r="91" ht="14.25" customHeight="1">
      <c r="Q91" s="1">
        <f t="shared" si="33"/>
        <v>0.0000008075339089</v>
      </c>
      <c r="R91" s="1">
        <f t="shared" si="34"/>
        <v>0.0008075339089</v>
      </c>
      <c r="S91" s="1">
        <f t="shared" si="35"/>
        <v>2.907122072</v>
      </c>
      <c r="T91" s="1">
        <f t="shared" si="36"/>
        <v>0.04441436499</v>
      </c>
      <c r="U91" s="1">
        <v>55.0</v>
      </c>
      <c r="V91" s="1">
        <f t="shared" si="41"/>
        <v>1.21596069</v>
      </c>
      <c r="W91" s="1">
        <f t="shared" si="37"/>
        <v>206842.8</v>
      </c>
      <c r="X91" s="1">
        <v>30.0</v>
      </c>
      <c r="Y91" s="1">
        <f t="shared" si="38"/>
        <v>94.11764706</v>
      </c>
      <c r="Z91" s="1">
        <f t="shared" si="39"/>
        <v>0.3930087595</v>
      </c>
      <c r="AA91" s="1">
        <f t="shared" si="40"/>
        <v>95.58823529</v>
      </c>
      <c r="AB91" s="1">
        <f t="shared" si="42"/>
        <v>2.941176471</v>
      </c>
      <c r="AC91" s="1">
        <v>24.0</v>
      </c>
    </row>
    <row r="92" ht="14.25" customHeight="1">
      <c r="Q92" s="1">
        <f t="shared" si="33"/>
        <v>0.0000008013454536</v>
      </c>
      <c r="R92" s="1">
        <f t="shared" si="34"/>
        <v>0.0008013454536</v>
      </c>
      <c r="S92" s="1">
        <f t="shared" si="35"/>
        <v>2.884843633</v>
      </c>
      <c r="T92" s="1">
        <f t="shared" si="36"/>
        <v>0.04407399995</v>
      </c>
      <c r="U92" s="1">
        <v>55.0</v>
      </c>
      <c r="V92" s="1">
        <f t="shared" si="41"/>
        <v>1.26003469</v>
      </c>
      <c r="W92" s="1">
        <f t="shared" si="37"/>
        <v>206842.8</v>
      </c>
      <c r="X92" s="1">
        <v>30.0</v>
      </c>
      <c r="Y92" s="1">
        <f t="shared" si="38"/>
        <v>97.05882353</v>
      </c>
      <c r="Z92" s="1">
        <f t="shared" si="39"/>
        <v>0.3930087595</v>
      </c>
      <c r="AA92" s="1">
        <f t="shared" si="40"/>
        <v>98.52941176</v>
      </c>
      <c r="AB92" s="1">
        <f t="shared" si="42"/>
        <v>2.941176471</v>
      </c>
      <c r="AC92" s="1">
        <v>25.0</v>
      </c>
    </row>
    <row r="93" ht="14.25" customHeight="1"/>
    <row r="94" ht="14.25" customHeight="1">
      <c r="Q94" s="1" t="s">
        <v>5</v>
      </c>
      <c r="R94" s="1" t="s">
        <v>5</v>
      </c>
      <c r="S94" s="1" t="s">
        <v>5</v>
      </c>
      <c r="AA94" s="1" t="s">
        <v>47</v>
      </c>
      <c r="AB94" s="1" t="s">
        <v>63</v>
      </c>
      <c r="AC94" s="1" t="s">
        <v>48</v>
      </c>
      <c r="AE94" s="1" t="s">
        <v>49</v>
      </c>
    </row>
    <row r="95" ht="14.25" customHeight="1">
      <c r="Q95" s="1" t="s">
        <v>16</v>
      </c>
      <c r="R95" s="1" t="s">
        <v>17</v>
      </c>
      <c r="S95" s="1" t="s">
        <v>18</v>
      </c>
      <c r="T95" s="1" t="s">
        <v>50</v>
      </c>
      <c r="U95" s="1" t="s">
        <v>7</v>
      </c>
      <c r="V95" s="1" t="s">
        <v>51</v>
      </c>
      <c r="W95" s="1" t="s">
        <v>9</v>
      </c>
      <c r="X95" s="1" t="s">
        <v>9</v>
      </c>
      <c r="Y95" s="1" t="s">
        <v>11</v>
      </c>
      <c r="Z95" s="1" t="s">
        <v>15</v>
      </c>
      <c r="AA95" s="1">
        <v>25.0</v>
      </c>
    </row>
    <row r="96" ht="14.25" customHeight="1">
      <c r="Q96" s="1">
        <f t="shared" ref="Q96:Q119" si="43">(3*10^(-8))*(W96^(0.4))*(Y96^(-0.25))*(Z96^(0.5))</f>
        <v>0.0000009574880374</v>
      </c>
      <c r="R96" s="1">
        <f t="shared" ref="R96:R119" si="44">1000*Q96</f>
        <v>0.0009574880374</v>
      </c>
      <c r="S96" s="1">
        <f t="shared" ref="S96:S119" si="45">R96*3600</f>
        <v>3.446956935</v>
      </c>
      <c r="T96" s="1">
        <f t="shared" ref="T96:T119" si="46">R96*U96</f>
        <v>0.05266184206</v>
      </c>
      <c r="U96" s="1">
        <v>55.0</v>
      </c>
      <c r="V96" s="1">
        <f>0+T96</f>
        <v>0.05266184206</v>
      </c>
      <c r="W96" s="1">
        <f t="shared" ref="W96:W119" si="47">X96*6894.76</f>
        <v>206842.8</v>
      </c>
      <c r="X96" s="1">
        <v>30.0</v>
      </c>
      <c r="Y96" s="1">
        <f t="shared" ref="Y96:Y119" si="48">AVERAGE(AA95,AA96)</f>
        <v>26.78571429</v>
      </c>
      <c r="Z96" s="1">
        <f t="shared" ref="Z96:Z119" si="49">$A$10</f>
        <v>0.2947565696</v>
      </c>
      <c r="AA96" s="1">
        <f t="shared" ref="AA96:AA119" si="50">AA95+AB96</f>
        <v>28.57142857</v>
      </c>
      <c r="AB96" s="1">
        <v>3.5714285714285707</v>
      </c>
      <c r="AC96" s="1">
        <v>1.0</v>
      </c>
      <c r="AF96" s="1" t="s">
        <v>68</v>
      </c>
    </row>
    <row r="97" ht="14.25" customHeight="1">
      <c r="Q97" s="1">
        <f t="shared" si="43"/>
        <v>0.0000009279913779</v>
      </c>
      <c r="R97" s="1">
        <f t="shared" si="44"/>
        <v>0.0009279913779</v>
      </c>
      <c r="S97" s="1">
        <f t="shared" si="45"/>
        <v>3.34076896</v>
      </c>
      <c r="T97" s="1">
        <f t="shared" si="46"/>
        <v>0.05103952578</v>
      </c>
      <c r="U97" s="1">
        <v>55.0</v>
      </c>
      <c r="V97" s="1">
        <f t="shared" ref="V97:V119" si="51">V96+T97</f>
        <v>0.1037013678</v>
      </c>
      <c r="W97" s="1">
        <f t="shared" si="47"/>
        <v>206842.8</v>
      </c>
      <c r="X97" s="1">
        <v>30.0</v>
      </c>
      <c r="Y97" s="1">
        <f t="shared" si="48"/>
        <v>30.35714286</v>
      </c>
      <c r="Z97" s="1">
        <f t="shared" si="49"/>
        <v>0.2947565696</v>
      </c>
      <c r="AA97" s="1">
        <f t="shared" si="50"/>
        <v>32.14285714</v>
      </c>
      <c r="AB97" s="1">
        <f t="shared" ref="AB97:AB119" si="52">AB96</f>
        <v>3.571428571</v>
      </c>
      <c r="AC97" s="1">
        <v>2.0</v>
      </c>
      <c r="AF97" s="1">
        <f>5.1/8</f>
        <v>0.6375</v>
      </c>
    </row>
    <row r="98" ht="14.25" customHeight="1">
      <c r="Q98" s="1">
        <f t="shared" si="43"/>
        <v>0.0000009025427278</v>
      </c>
      <c r="R98" s="1">
        <f t="shared" si="44"/>
        <v>0.0009025427278</v>
      </c>
      <c r="S98" s="1">
        <f t="shared" si="45"/>
        <v>3.24915382</v>
      </c>
      <c r="T98" s="1">
        <f t="shared" si="46"/>
        <v>0.04963985003</v>
      </c>
      <c r="U98" s="1">
        <v>55.0</v>
      </c>
      <c r="V98" s="1">
        <f t="shared" si="51"/>
        <v>0.1533412179</v>
      </c>
      <c r="W98" s="1">
        <f t="shared" si="47"/>
        <v>206842.8</v>
      </c>
      <c r="X98" s="1">
        <v>30.0</v>
      </c>
      <c r="Y98" s="1">
        <f t="shared" si="48"/>
        <v>33.92857143</v>
      </c>
      <c r="Z98" s="1">
        <f t="shared" si="49"/>
        <v>0.2947565696</v>
      </c>
      <c r="AA98" s="1">
        <f t="shared" si="50"/>
        <v>35.71428571</v>
      </c>
      <c r="AB98" s="1">
        <f t="shared" si="52"/>
        <v>3.571428571</v>
      </c>
      <c r="AC98" s="1">
        <v>3.0</v>
      </c>
    </row>
    <row r="99" ht="14.25" customHeight="1">
      <c r="Q99" s="1">
        <f t="shared" si="43"/>
        <v>0.0000008802405024</v>
      </c>
      <c r="R99" s="1">
        <f t="shared" si="44"/>
        <v>0.0008802405024</v>
      </c>
      <c r="S99" s="1">
        <f t="shared" si="45"/>
        <v>3.168865808</v>
      </c>
      <c r="T99" s="1">
        <f t="shared" si="46"/>
        <v>0.04841322763</v>
      </c>
      <c r="U99" s="1">
        <v>55.0</v>
      </c>
      <c r="V99" s="1">
        <f t="shared" si="51"/>
        <v>0.2017544455</v>
      </c>
      <c r="W99" s="1">
        <f t="shared" si="47"/>
        <v>206842.8</v>
      </c>
      <c r="X99" s="1">
        <v>30.0</v>
      </c>
      <c r="Y99" s="1">
        <f t="shared" si="48"/>
        <v>37.5</v>
      </c>
      <c r="Z99" s="1">
        <f t="shared" si="49"/>
        <v>0.2947565696</v>
      </c>
      <c r="AA99" s="1">
        <f t="shared" si="50"/>
        <v>39.28571429</v>
      </c>
      <c r="AB99" s="1">
        <f t="shared" si="52"/>
        <v>3.571428571</v>
      </c>
      <c r="AC99" s="1">
        <v>4.0</v>
      </c>
    </row>
    <row r="100" ht="14.25" customHeight="1">
      <c r="Q100" s="1">
        <f t="shared" si="43"/>
        <v>0.0000008604471739</v>
      </c>
      <c r="R100" s="1">
        <f t="shared" si="44"/>
        <v>0.0008604471739</v>
      </c>
      <c r="S100" s="1">
        <f t="shared" si="45"/>
        <v>3.097609826</v>
      </c>
      <c r="T100" s="1">
        <f t="shared" si="46"/>
        <v>0.04732459456</v>
      </c>
      <c r="U100" s="1">
        <v>55.0</v>
      </c>
      <c r="V100" s="1">
        <f t="shared" si="51"/>
        <v>0.2490790401</v>
      </c>
      <c r="W100" s="1">
        <f t="shared" si="47"/>
        <v>206842.8</v>
      </c>
      <c r="X100" s="1">
        <v>30.0</v>
      </c>
      <c r="Y100" s="1">
        <f t="shared" si="48"/>
        <v>41.07142857</v>
      </c>
      <c r="Z100" s="1">
        <f t="shared" si="49"/>
        <v>0.2947565696</v>
      </c>
      <c r="AA100" s="1">
        <f t="shared" si="50"/>
        <v>42.85714286</v>
      </c>
      <c r="AB100" s="1">
        <f t="shared" si="52"/>
        <v>3.571428571</v>
      </c>
      <c r="AC100" s="1">
        <v>5.0</v>
      </c>
    </row>
    <row r="101" ht="14.25" customHeight="1">
      <c r="Q101" s="1">
        <f t="shared" si="43"/>
        <v>0.0000008426964596</v>
      </c>
      <c r="R101" s="1">
        <f t="shared" si="44"/>
        <v>0.0008426964596</v>
      </c>
      <c r="S101" s="1">
        <f t="shared" si="45"/>
        <v>3.033707254</v>
      </c>
      <c r="T101" s="1">
        <f t="shared" si="46"/>
        <v>0.04634830528</v>
      </c>
      <c r="U101" s="1">
        <v>55.0</v>
      </c>
      <c r="V101" s="1">
        <f t="shared" si="51"/>
        <v>0.2954273453</v>
      </c>
      <c r="W101" s="1">
        <f t="shared" si="47"/>
        <v>206842.8</v>
      </c>
      <c r="X101" s="1">
        <v>30.0</v>
      </c>
      <c r="Y101" s="1">
        <f t="shared" si="48"/>
        <v>44.64285714</v>
      </c>
      <c r="Z101" s="1">
        <f t="shared" si="49"/>
        <v>0.2947565696</v>
      </c>
      <c r="AA101" s="1">
        <f t="shared" si="50"/>
        <v>46.42857143</v>
      </c>
      <c r="AB101" s="1">
        <f t="shared" si="52"/>
        <v>3.571428571</v>
      </c>
      <c r="AC101" s="1">
        <v>6.0</v>
      </c>
    </row>
    <row r="102" ht="14.25" customHeight="1">
      <c r="Q102" s="1">
        <f t="shared" si="43"/>
        <v>0.0000008266377427</v>
      </c>
      <c r="R102" s="1">
        <f t="shared" si="44"/>
        <v>0.0008266377427</v>
      </c>
      <c r="S102" s="1">
        <f t="shared" si="45"/>
        <v>2.975895874</v>
      </c>
      <c r="T102" s="1">
        <f t="shared" si="46"/>
        <v>0.04546507585</v>
      </c>
      <c r="U102" s="1">
        <v>55.0</v>
      </c>
      <c r="V102" s="1">
        <f t="shared" si="51"/>
        <v>0.3408924212</v>
      </c>
      <c r="W102" s="1">
        <f t="shared" si="47"/>
        <v>206842.8</v>
      </c>
      <c r="X102" s="1">
        <v>30.0</v>
      </c>
      <c r="Y102" s="1">
        <f t="shared" si="48"/>
        <v>48.21428571</v>
      </c>
      <c r="Z102" s="1">
        <f t="shared" si="49"/>
        <v>0.2947565696</v>
      </c>
      <c r="AA102" s="1">
        <f t="shared" si="50"/>
        <v>50</v>
      </c>
      <c r="AB102" s="1">
        <f t="shared" si="52"/>
        <v>3.571428571</v>
      </c>
      <c r="AC102" s="1">
        <v>7.0</v>
      </c>
    </row>
    <row r="103" ht="14.25" customHeight="1">
      <c r="Q103" s="1">
        <f t="shared" si="43"/>
        <v>0.0000008120012018</v>
      </c>
      <c r="R103" s="1">
        <f t="shared" si="44"/>
        <v>0.0008120012018</v>
      </c>
      <c r="S103" s="1">
        <f t="shared" si="45"/>
        <v>2.923204326</v>
      </c>
      <c r="T103" s="1">
        <f t="shared" si="46"/>
        <v>0.0446600661</v>
      </c>
      <c r="U103" s="1">
        <v>55.0</v>
      </c>
      <c r="V103" s="1">
        <f t="shared" si="51"/>
        <v>0.3855524873</v>
      </c>
      <c r="W103" s="1">
        <f t="shared" si="47"/>
        <v>206842.8</v>
      </c>
      <c r="X103" s="1">
        <v>30.0</v>
      </c>
      <c r="Y103" s="1">
        <f t="shared" si="48"/>
        <v>51.78571429</v>
      </c>
      <c r="Z103" s="1">
        <f t="shared" si="49"/>
        <v>0.2947565696</v>
      </c>
      <c r="AA103" s="1">
        <f t="shared" si="50"/>
        <v>53.57142857</v>
      </c>
      <c r="AB103" s="1">
        <f t="shared" si="52"/>
        <v>3.571428571</v>
      </c>
      <c r="AC103" s="1">
        <v>8.0</v>
      </c>
    </row>
    <row r="104" ht="14.25" customHeight="1">
      <c r="Q104" s="1">
        <f t="shared" si="43"/>
        <v>0.0000007985750696</v>
      </c>
      <c r="R104" s="1">
        <f t="shared" si="44"/>
        <v>0.0007985750696</v>
      </c>
      <c r="S104" s="1">
        <f t="shared" si="45"/>
        <v>2.874870251</v>
      </c>
      <c r="T104" s="1">
        <f t="shared" si="46"/>
        <v>0.04392162883</v>
      </c>
      <c r="U104" s="1">
        <v>55.0</v>
      </c>
      <c r="V104" s="1">
        <f t="shared" si="51"/>
        <v>0.4294741161</v>
      </c>
      <c r="W104" s="1">
        <f t="shared" si="47"/>
        <v>206842.8</v>
      </c>
      <c r="X104" s="1">
        <v>30.0</v>
      </c>
      <c r="Y104" s="1">
        <f t="shared" si="48"/>
        <v>55.35714286</v>
      </c>
      <c r="Z104" s="1">
        <f t="shared" si="49"/>
        <v>0.2947565696</v>
      </c>
      <c r="AA104" s="1">
        <f t="shared" si="50"/>
        <v>57.14285714</v>
      </c>
      <c r="AB104" s="1">
        <f t="shared" si="52"/>
        <v>3.571428571</v>
      </c>
      <c r="AC104" s="1">
        <v>9.0</v>
      </c>
    </row>
    <row r="105" ht="14.25" customHeight="1">
      <c r="Q105" s="1">
        <f t="shared" si="43"/>
        <v>0.0000007861903096</v>
      </c>
      <c r="R105" s="1">
        <f t="shared" si="44"/>
        <v>0.0007861903096</v>
      </c>
      <c r="S105" s="1">
        <f t="shared" si="45"/>
        <v>2.830285115</v>
      </c>
      <c r="T105" s="1">
        <f t="shared" si="46"/>
        <v>0.04324046703</v>
      </c>
      <c r="U105" s="1">
        <v>55.0</v>
      </c>
      <c r="V105" s="1">
        <f t="shared" si="51"/>
        <v>0.4727145831</v>
      </c>
      <c r="W105" s="1">
        <f t="shared" si="47"/>
        <v>206842.8</v>
      </c>
      <c r="X105" s="1">
        <v>30.0</v>
      </c>
      <c r="Y105" s="1">
        <f t="shared" si="48"/>
        <v>58.92857143</v>
      </c>
      <c r="Z105" s="1">
        <f t="shared" si="49"/>
        <v>0.2947565696</v>
      </c>
      <c r="AA105" s="1">
        <f t="shared" si="50"/>
        <v>60.71428571</v>
      </c>
      <c r="AB105" s="1">
        <f t="shared" si="52"/>
        <v>3.571428571</v>
      </c>
      <c r="AC105" s="1">
        <v>10.0</v>
      </c>
    </row>
    <row r="106" ht="14.25" customHeight="1">
      <c r="Q106" s="1">
        <f t="shared" si="43"/>
        <v>0.0000007747099973</v>
      </c>
      <c r="R106" s="1">
        <f t="shared" si="44"/>
        <v>0.0007747099973</v>
      </c>
      <c r="S106" s="1">
        <f t="shared" si="45"/>
        <v>2.78895599</v>
      </c>
      <c r="T106" s="1">
        <f t="shared" si="46"/>
        <v>0.04260904985</v>
      </c>
      <c r="U106" s="1">
        <v>55.0</v>
      </c>
      <c r="V106" s="1">
        <f t="shared" si="51"/>
        <v>0.515323633</v>
      </c>
      <c r="W106" s="1">
        <f t="shared" si="47"/>
        <v>206842.8</v>
      </c>
      <c r="X106" s="1">
        <v>30.0</v>
      </c>
      <c r="Y106" s="1">
        <f t="shared" si="48"/>
        <v>62.5</v>
      </c>
      <c r="Z106" s="1">
        <f t="shared" si="49"/>
        <v>0.2947565696</v>
      </c>
      <c r="AA106" s="1">
        <f t="shared" si="50"/>
        <v>64.28571429</v>
      </c>
      <c r="AB106" s="1">
        <f t="shared" si="52"/>
        <v>3.571428571</v>
      </c>
      <c r="AC106" s="1">
        <v>11.0</v>
      </c>
    </row>
    <row r="107" ht="14.25" customHeight="1">
      <c r="Q107" s="1">
        <f t="shared" si="43"/>
        <v>0.0000007640217822</v>
      </c>
      <c r="R107" s="1">
        <f t="shared" si="44"/>
        <v>0.0007640217822</v>
      </c>
      <c r="S107" s="1">
        <f t="shared" si="45"/>
        <v>2.750478416</v>
      </c>
      <c r="T107" s="1">
        <f t="shared" si="46"/>
        <v>0.04202119802</v>
      </c>
      <c r="U107" s="1">
        <v>55.0</v>
      </c>
      <c r="V107" s="1">
        <f t="shared" si="51"/>
        <v>0.557344831</v>
      </c>
      <c r="W107" s="1">
        <f t="shared" si="47"/>
        <v>206842.8</v>
      </c>
      <c r="X107" s="1">
        <v>30.0</v>
      </c>
      <c r="Y107" s="1">
        <f t="shared" si="48"/>
        <v>66.07142857</v>
      </c>
      <c r="Z107" s="1">
        <f t="shared" si="49"/>
        <v>0.2947565696</v>
      </c>
      <c r="AA107" s="1">
        <f t="shared" si="50"/>
        <v>67.85714286</v>
      </c>
      <c r="AB107" s="1">
        <f t="shared" si="52"/>
        <v>3.571428571</v>
      </c>
      <c r="AC107" s="1">
        <v>12.0</v>
      </c>
    </row>
    <row r="108" ht="14.25" customHeight="1">
      <c r="Q108" s="1">
        <f t="shared" si="43"/>
        <v>0.0000007540324213</v>
      </c>
      <c r="R108" s="1">
        <f t="shared" si="44"/>
        <v>0.0007540324213</v>
      </c>
      <c r="S108" s="1">
        <f t="shared" si="45"/>
        <v>2.714516717</v>
      </c>
      <c r="T108" s="1">
        <f t="shared" si="46"/>
        <v>0.04147178317</v>
      </c>
      <c r="U108" s="1">
        <v>55.0</v>
      </c>
      <c r="V108" s="1">
        <f t="shared" si="51"/>
        <v>0.5988166142</v>
      </c>
      <c r="W108" s="1">
        <f t="shared" si="47"/>
        <v>206842.8</v>
      </c>
      <c r="X108" s="1">
        <v>30.0</v>
      </c>
      <c r="Y108" s="1">
        <f t="shared" si="48"/>
        <v>69.64285714</v>
      </c>
      <c r="Z108" s="1">
        <f t="shared" si="49"/>
        <v>0.2947565696</v>
      </c>
      <c r="AA108" s="1">
        <f t="shared" si="50"/>
        <v>71.42857143</v>
      </c>
      <c r="AB108" s="1">
        <f t="shared" si="52"/>
        <v>3.571428571</v>
      </c>
      <c r="AC108" s="1">
        <v>13.0</v>
      </c>
    </row>
    <row r="109" ht="14.25" customHeight="1">
      <c r="Q109" s="3">
        <f t="shared" si="43"/>
        <v>0.0000007446637402</v>
      </c>
      <c r="R109" s="3">
        <f t="shared" si="44"/>
        <v>0.0007446637402</v>
      </c>
      <c r="S109" s="3">
        <f t="shared" si="45"/>
        <v>2.680789465</v>
      </c>
      <c r="T109" s="3">
        <f t="shared" si="46"/>
        <v>0.04095650571</v>
      </c>
      <c r="U109" s="3">
        <v>55.0</v>
      </c>
      <c r="V109" s="3">
        <f t="shared" si="51"/>
        <v>0.6397731199</v>
      </c>
      <c r="W109" s="3">
        <f t="shared" si="47"/>
        <v>206842.8</v>
      </c>
      <c r="X109" s="3">
        <v>30.0</v>
      </c>
      <c r="Y109" s="3">
        <f t="shared" si="48"/>
        <v>73.21428571</v>
      </c>
      <c r="Z109" s="3">
        <f t="shared" si="49"/>
        <v>0.2947565696</v>
      </c>
      <c r="AA109" s="3">
        <f t="shared" si="50"/>
        <v>75</v>
      </c>
      <c r="AB109" s="3">
        <f t="shared" si="52"/>
        <v>3.571428571</v>
      </c>
      <c r="AC109" s="3">
        <v>14.0</v>
      </c>
      <c r="AD109" s="3"/>
      <c r="AE109" s="3">
        <v>8.0</v>
      </c>
      <c r="AF109" s="3"/>
      <c r="AG109" s="3">
        <f>AE109*AC109</f>
        <v>112</v>
      </c>
    </row>
    <row r="110" ht="14.25" customHeight="1">
      <c r="Q110" s="1">
        <f t="shared" si="43"/>
        <v>0.0000007358495991</v>
      </c>
      <c r="R110" s="1">
        <f t="shared" si="44"/>
        <v>0.0007358495991</v>
      </c>
      <c r="S110" s="1">
        <f t="shared" si="45"/>
        <v>2.649058557</v>
      </c>
      <c r="T110" s="1">
        <f t="shared" si="46"/>
        <v>0.04047172795</v>
      </c>
      <c r="U110" s="1">
        <v>55.0</v>
      </c>
      <c r="V110" s="1">
        <f t="shared" si="51"/>
        <v>0.6802448478</v>
      </c>
      <c r="W110" s="1">
        <f t="shared" si="47"/>
        <v>206842.8</v>
      </c>
      <c r="X110" s="1">
        <v>30.0</v>
      </c>
      <c r="Y110" s="1">
        <f t="shared" si="48"/>
        <v>76.78571429</v>
      </c>
      <c r="Z110" s="1">
        <f t="shared" si="49"/>
        <v>0.2947565696</v>
      </c>
      <c r="AA110" s="1">
        <f t="shared" si="50"/>
        <v>78.57142857</v>
      </c>
      <c r="AB110" s="1">
        <f t="shared" si="52"/>
        <v>3.571428571</v>
      </c>
      <c r="AC110" s="1">
        <v>15.0</v>
      </c>
    </row>
    <row r="111" ht="14.25" customHeight="1">
      <c r="Q111" s="1">
        <f t="shared" si="43"/>
        <v>0.0000007275335794</v>
      </c>
      <c r="R111" s="1">
        <f t="shared" si="44"/>
        <v>0.0007275335794</v>
      </c>
      <c r="S111" s="1">
        <f t="shared" si="45"/>
        <v>2.619120886</v>
      </c>
      <c r="T111" s="1">
        <f t="shared" si="46"/>
        <v>0.04001434687</v>
      </c>
      <c r="U111" s="1">
        <v>55.0</v>
      </c>
      <c r="V111" s="1">
        <f t="shared" si="51"/>
        <v>0.7202591947</v>
      </c>
      <c r="W111" s="1">
        <f t="shared" si="47"/>
        <v>206842.8</v>
      </c>
      <c r="X111" s="1">
        <v>30.0</v>
      </c>
      <c r="Y111" s="1">
        <f t="shared" si="48"/>
        <v>80.35714286</v>
      </c>
      <c r="Z111" s="1">
        <f t="shared" si="49"/>
        <v>0.2947565696</v>
      </c>
      <c r="AA111" s="1">
        <f t="shared" si="50"/>
        <v>82.14285714</v>
      </c>
      <c r="AB111" s="1">
        <f t="shared" si="52"/>
        <v>3.571428571</v>
      </c>
      <c r="AC111" s="1">
        <v>16.0</v>
      </c>
    </row>
    <row r="112" ht="14.25" customHeight="1">
      <c r="Q112" s="1">
        <f t="shared" si="43"/>
        <v>0.0000007196671959</v>
      </c>
      <c r="R112" s="1">
        <f t="shared" si="44"/>
        <v>0.0007196671959</v>
      </c>
      <c r="S112" s="1">
        <f t="shared" si="45"/>
        <v>2.590801905</v>
      </c>
      <c r="T112" s="1">
        <f t="shared" si="46"/>
        <v>0.03958169578</v>
      </c>
      <c r="U112" s="1">
        <v>55.0</v>
      </c>
      <c r="V112" s="1">
        <f t="shared" si="51"/>
        <v>0.7598408905</v>
      </c>
      <c r="W112" s="1">
        <f t="shared" si="47"/>
        <v>206842.8</v>
      </c>
      <c r="X112" s="1">
        <v>30.0</v>
      </c>
      <c r="Y112" s="1">
        <f t="shared" si="48"/>
        <v>83.92857143</v>
      </c>
      <c r="Z112" s="1">
        <f t="shared" si="49"/>
        <v>0.2947565696</v>
      </c>
      <c r="AA112" s="1">
        <f t="shared" si="50"/>
        <v>85.71428571</v>
      </c>
      <c r="AB112" s="1">
        <f t="shared" si="52"/>
        <v>3.571428571</v>
      </c>
      <c r="AC112" s="1">
        <v>17.0</v>
      </c>
    </row>
    <row r="113" ht="14.25" customHeight="1">
      <c r="Q113" s="1">
        <f t="shared" si="43"/>
        <v>0.0000007122084982</v>
      </c>
      <c r="R113" s="1">
        <f t="shared" si="44"/>
        <v>0.0007122084982</v>
      </c>
      <c r="S113" s="1">
        <f t="shared" si="45"/>
        <v>2.563950594</v>
      </c>
      <c r="T113" s="1">
        <f t="shared" si="46"/>
        <v>0.0391714674</v>
      </c>
      <c r="U113" s="1">
        <v>55.0</v>
      </c>
      <c r="V113" s="1">
        <f t="shared" si="51"/>
        <v>0.7990123579</v>
      </c>
      <c r="W113" s="1">
        <f t="shared" si="47"/>
        <v>206842.8</v>
      </c>
      <c r="X113" s="1">
        <v>30.0</v>
      </c>
      <c r="Y113" s="1">
        <f t="shared" si="48"/>
        <v>87.5</v>
      </c>
      <c r="Z113" s="1">
        <f t="shared" si="49"/>
        <v>0.2947565696</v>
      </c>
      <c r="AA113" s="1">
        <f t="shared" si="50"/>
        <v>89.28571429</v>
      </c>
      <c r="AB113" s="1">
        <f t="shared" si="52"/>
        <v>3.571428571</v>
      </c>
      <c r="AC113" s="1">
        <v>18.0</v>
      </c>
    </row>
    <row r="114" ht="14.25" customHeight="1">
      <c r="Q114" s="1">
        <f t="shared" si="43"/>
        <v>0.0000007051209649</v>
      </c>
      <c r="R114" s="1">
        <f t="shared" si="44"/>
        <v>0.0007051209649</v>
      </c>
      <c r="S114" s="1">
        <f t="shared" si="45"/>
        <v>2.538435474</v>
      </c>
      <c r="T114" s="1">
        <f t="shared" si="46"/>
        <v>0.03878165307</v>
      </c>
      <c r="U114" s="1">
        <v>55.0</v>
      </c>
      <c r="V114" s="1">
        <f t="shared" si="51"/>
        <v>0.837794011</v>
      </c>
      <c r="W114" s="1">
        <f t="shared" si="47"/>
        <v>206842.8</v>
      </c>
      <c r="X114" s="1">
        <v>30.0</v>
      </c>
      <c r="Y114" s="1">
        <f t="shared" si="48"/>
        <v>91.07142857</v>
      </c>
      <c r="Z114" s="1">
        <f t="shared" si="49"/>
        <v>0.2947565696</v>
      </c>
      <c r="AA114" s="1">
        <f t="shared" si="50"/>
        <v>92.85714286</v>
      </c>
      <c r="AB114" s="1">
        <f t="shared" si="52"/>
        <v>3.571428571</v>
      </c>
      <c r="AC114" s="1">
        <v>19.0</v>
      </c>
    </row>
    <row r="115" ht="14.25" customHeight="1">
      <c r="Q115" s="1">
        <f t="shared" si="43"/>
        <v>0.0000006983726196</v>
      </c>
      <c r="R115" s="1">
        <f t="shared" si="44"/>
        <v>0.0006983726196</v>
      </c>
      <c r="S115" s="1">
        <f t="shared" si="45"/>
        <v>2.514141431</v>
      </c>
      <c r="T115" s="1">
        <f t="shared" si="46"/>
        <v>0.03841049408</v>
      </c>
      <c r="U115" s="1">
        <v>55.0</v>
      </c>
      <c r="V115" s="1">
        <f t="shared" si="51"/>
        <v>0.876204505</v>
      </c>
      <c r="W115" s="1">
        <f t="shared" si="47"/>
        <v>206842.8</v>
      </c>
      <c r="X115" s="1">
        <v>30.0</v>
      </c>
      <c r="Y115" s="1">
        <f t="shared" si="48"/>
        <v>94.64285714</v>
      </c>
      <c r="Z115" s="1">
        <f t="shared" si="49"/>
        <v>0.2947565696</v>
      </c>
      <c r="AA115" s="1">
        <f t="shared" si="50"/>
        <v>96.42857143</v>
      </c>
      <c r="AB115" s="1">
        <f t="shared" si="52"/>
        <v>3.571428571</v>
      </c>
      <c r="AC115" s="1">
        <v>20.0</v>
      </c>
    </row>
    <row r="116" ht="14.25" customHeight="1">
      <c r="Q116" s="1">
        <f t="shared" si="43"/>
        <v>0.0000006919353189</v>
      </c>
      <c r="R116" s="1">
        <f t="shared" si="44"/>
        <v>0.0006919353189</v>
      </c>
      <c r="S116" s="1">
        <f t="shared" si="45"/>
        <v>2.490967148</v>
      </c>
      <c r="T116" s="1">
        <f t="shared" si="46"/>
        <v>0.03805644254</v>
      </c>
      <c r="U116" s="1">
        <v>55.0</v>
      </c>
      <c r="V116" s="1">
        <f t="shared" si="51"/>
        <v>0.9142609476</v>
      </c>
      <c r="W116" s="1">
        <f t="shared" si="47"/>
        <v>206842.8</v>
      </c>
      <c r="X116" s="1">
        <v>30.0</v>
      </c>
      <c r="Y116" s="1">
        <f t="shared" si="48"/>
        <v>98.21428571</v>
      </c>
      <c r="Z116" s="1">
        <f t="shared" si="49"/>
        <v>0.2947565696</v>
      </c>
      <c r="AA116" s="1">
        <f t="shared" si="50"/>
        <v>100</v>
      </c>
      <c r="AB116" s="1">
        <f t="shared" si="52"/>
        <v>3.571428571</v>
      </c>
      <c r="AC116" s="1">
        <v>21.0</v>
      </c>
    </row>
    <row r="117" ht="14.25" customHeight="1">
      <c r="Q117" s="1">
        <f t="shared" si="43"/>
        <v>0.0000006857841724</v>
      </c>
      <c r="R117" s="1">
        <f t="shared" si="44"/>
        <v>0.0006857841724</v>
      </c>
      <c r="S117" s="1">
        <f t="shared" si="45"/>
        <v>2.468823021</v>
      </c>
      <c r="T117" s="1">
        <f t="shared" si="46"/>
        <v>0.03771812948</v>
      </c>
      <c r="U117" s="1">
        <v>55.0</v>
      </c>
      <c r="V117" s="1">
        <f t="shared" si="51"/>
        <v>0.9519790771</v>
      </c>
      <c r="W117" s="1">
        <f t="shared" si="47"/>
        <v>206842.8</v>
      </c>
      <c r="X117" s="1">
        <v>30.0</v>
      </c>
      <c r="Y117" s="1">
        <f t="shared" si="48"/>
        <v>101.7857143</v>
      </c>
      <c r="Z117" s="1">
        <f t="shared" si="49"/>
        <v>0.2947565696</v>
      </c>
      <c r="AA117" s="1">
        <f t="shared" si="50"/>
        <v>103.5714286</v>
      </c>
      <c r="AB117" s="1">
        <f t="shared" si="52"/>
        <v>3.571428571</v>
      </c>
      <c r="AC117" s="1">
        <v>22.0</v>
      </c>
    </row>
    <row r="118" ht="14.25" customHeight="1">
      <c r="Q118" s="1">
        <f t="shared" si="43"/>
        <v>0.0000006798970684</v>
      </c>
      <c r="R118" s="1">
        <f t="shared" si="44"/>
        <v>0.0006798970684</v>
      </c>
      <c r="S118" s="1">
        <f t="shared" si="45"/>
        <v>2.447629446</v>
      </c>
      <c r="T118" s="1">
        <f t="shared" si="46"/>
        <v>0.03739433876</v>
      </c>
      <c r="U118" s="1">
        <v>55.0</v>
      </c>
      <c r="V118" s="1">
        <f t="shared" si="51"/>
        <v>0.9893734158</v>
      </c>
      <c r="W118" s="1">
        <f t="shared" si="47"/>
        <v>206842.8</v>
      </c>
      <c r="X118" s="1">
        <v>30.0</v>
      </c>
      <c r="Y118" s="1">
        <f t="shared" si="48"/>
        <v>105.3571429</v>
      </c>
      <c r="Z118" s="1">
        <f t="shared" si="49"/>
        <v>0.2947565696</v>
      </c>
      <c r="AA118" s="1">
        <f t="shared" si="50"/>
        <v>107.1428571</v>
      </c>
      <c r="AB118" s="1">
        <f t="shared" si="52"/>
        <v>3.571428571</v>
      </c>
      <c r="AC118" s="1">
        <v>23.0</v>
      </c>
    </row>
    <row r="119" ht="14.25" customHeight="1">
      <c r="Q119" s="1">
        <f t="shared" si="43"/>
        <v>0.0000006742542812</v>
      </c>
      <c r="R119" s="1">
        <f t="shared" si="44"/>
        <v>0.0006742542812</v>
      </c>
      <c r="S119" s="1">
        <f t="shared" si="45"/>
        <v>2.427315412</v>
      </c>
      <c r="T119" s="1">
        <f t="shared" si="46"/>
        <v>0.03708398547</v>
      </c>
      <c r="U119" s="1">
        <v>55.0</v>
      </c>
      <c r="V119" s="1">
        <f t="shared" si="51"/>
        <v>1.026457401</v>
      </c>
      <c r="W119" s="1">
        <f t="shared" si="47"/>
        <v>206842.8</v>
      </c>
      <c r="X119" s="1">
        <v>30.0</v>
      </c>
      <c r="Y119" s="1">
        <f t="shared" si="48"/>
        <v>108.9285714</v>
      </c>
      <c r="Z119" s="1">
        <f t="shared" si="49"/>
        <v>0.2947565696</v>
      </c>
      <c r="AA119" s="1">
        <f t="shared" si="50"/>
        <v>110.7142857</v>
      </c>
      <c r="AB119" s="1">
        <f t="shared" si="52"/>
        <v>3.571428571</v>
      </c>
      <c r="AC119" s="1">
        <v>24.0</v>
      </c>
    </row>
    <row r="120" ht="14.25" customHeight="1"/>
    <row r="121" ht="14.25" customHeight="1"/>
    <row r="122" ht="14.25" customHeight="1">
      <c r="Q122" s="1" t="s">
        <v>5</v>
      </c>
      <c r="R122" s="1" t="s">
        <v>5</v>
      </c>
      <c r="S122" s="1" t="s">
        <v>5</v>
      </c>
      <c r="AA122" s="1" t="s">
        <v>47</v>
      </c>
      <c r="AB122" s="1" t="s">
        <v>63</v>
      </c>
      <c r="AC122" s="1" t="s">
        <v>48</v>
      </c>
      <c r="AE122" s="1" t="s">
        <v>49</v>
      </c>
    </row>
    <row r="123" ht="14.25" customHeight="1">
      <c r="Q123" s="1" t="s">
        <v>16</v>
      </c>
      <c r="R123" s="1" t="s">
        <v>17</v>
      </c>
      <c r="S123" s="1" t="s">
        <v>18</v>
      </c>
      <c r="T123" s="1" t="s">
        <v>50</v>
      </c>
      <c r="U123" s="1" t="s">
        <v>7</v>
      </c>
      <c r="V123" s="1" t="s">
        <v>51</v>
      </c>
      <c r="W123" s="1" t="s">
        <v>9</v>
      </c>
      <c r="X123" s="1" t="s">
        <v>9</v>
      </c>
      <c r="Y123" s="1" t="s">
        <v>11</v>
      </c>
      <c r="Z123" s="1" t="s">
        <v>15</v>
      </c>
      <c r="AA123" s="1">
        <v>25.0</v>
      </c>
    </row>
    <row r="124" ht="14.25" customHeight="1">
      <c r="Q124" s="1">
        <f t="shared" ref="Q124:Q147" si="53">(3*10^(-8))*(W124^(0.4))*(Y124^(-0.25))*(Z124^(0.5))</f>
        <v>0.0000008553088883</v>
      </c>
      <c r="R124" s="1">
        <f t="shared" ref="R124:R147" si="54">1000*Q124</f>
        <v>0.0008553088883</v>
      </c>
      <c r="S124" s="1">
        <f t="shared" ref="S124:S147" si="55">R124*3600</f>
        <v>3.079111998</v>
      </c>
      <c r="T124" s="1">
        <f t="shared" ref="T124:T147" si="56">R124*U124</f>
        <v>0.04704198886</v>
      </c>
      <c r="U124" s="1">
        <v>55.0</v>
      </c>
      <c r="V124" s="1">
        <f>0+T124</f>
        <v>0.04704198886</v>
      </c>
      <c r="W124" s="1">
        <f t="shared" ref="W124:W147" si="57">X124*6894.76</f>
        <v>206842.8</v>
      </c>
      <c r="X124" s="1">
        <v>30.0</v>
      </c>
      <c r="Y124" s="1">
        <f t="shared" ref="Y124:Y147" si="58">AVERAGE(AA123,AA124)</f>
        <v>26.92307692</v>
      </c>
      <c r="Z124" s="1">
        <f t="shared" ref="Z124:Z147" si="59">$A$11</f>
        <v>0.2358052557</v>
      </c>
      <c r="AA124" s="1">
        <f t="shared" ref="AA124:AA147" si="60">AA123+AB124</f>
        <v>28.84615385</v>
      </c>
      <c r="AB124" s="1">
        <v>3.846153846153842</v>
      </c>
      <c r="AC124" s="1">
        <v>1.0</v>
      </c>
      <c r="AF124" s="1" t="s">
        <v>68</v>
      </c>
    </row>
    <row r="125" ht="14.25" customHeight="1">
      <c r="Q125" s="1">
        <f t="shared" si="53"/>
        <v>0.0000008272275666</v>
      </c>
      <c r="R125" s="1">
        <f t="shared" si="54"/>
        <v>0.0008272275666</v>
      </c>
      <c r="S125" s="1">
        <f t="shared" si="55"/>
        <v>2.97801924</v>
      </c>
      <c r="T125" s="1">
        <f t="shared" si="56"/>
        <v>0.04549751616</v>
      </c>
      <c r="U125" s="1">
        <v>55.0</v>
      </c>
      <c r="V125" s="1">
        <f t="shared" ref="V125:V147" si="61">V124+T125</f>
        <v>0.09253950502</v>
      </c>
      <c r="W125" s="1">
        <f t="shared" si="57"/>
        <v>206842.8</v>
      </c>
      <c r="X125" s="1">
        <v>30.0</v>
      </c>
      <c r="Y125" s="1">
        <f t="shared" si="58"/>
        <v>30.76923077</v>
      </c>
      <c r="Z125" s="1">
        <f t="shared" si="59"/>
        <v>0.2358052557</v>
      </c>
      <c r="AA125" s="1">
        <f t="shared" si="60"/>
        <v>32.69230769</v>
      </c>
      <c r="AB125" s="1">
        <f t="shared" ref="AB125:AB147" si="62">AB124</f>
        <v>3.846153846</v>
      </c>
      <c r="AC125" s="1">
        <v>2.0</v>
      </c>
      <c r="AF125" s="1">
        <f>5.1/10</f>
        <v>0.51</v>
      </c>
    </row>
    <row r="126" ht="14.25" customHeight="1">
      <c r="Q126" s="1">
        <f t="shared" si="53"/>
        <v>0.0000008032243539</v>
      </c>
      <c r="R126" s="1">
        <f t="shared" si="54"/>
        <v>0.0008032243539</v>
      </c>
      <c r="S126" s="1">
        <f t="shared" si="55"/>
        <v>2.891607674</v>
      </c>
      <c r="T126" s="1">
        <f t="shared" si="56"/>
        <v>0.04417733946</v>
      </c>
      <c r="U126" s="1">
        <v>55.0</v>
      </c>
      <c r="V126" s="1">
        <f t="shared" si="61"/>
        <v>0.1367168445</v>
      </c>
      <c r="W126" s="1">
        <f t="shared" si="57"/>
        <v>206842.8</v>
      </c>
      <c r="X126" s="1">
        <v>30.0</v>
      </c>
      <c r="Y126" s="1">
        <f t="shared" si="58"/>
        <v>34.61538462</v>
      </c>
      <c r="Z126" s="1">
        <f t="shared" si="59"/>
        <v>0.2358052557</v>
      </c>
      <c r="AA126" s="1">
        <f t="shared" si="60"/>
        <v>36.53846154</v>
      </c>
      <c r="AB126" s="1">
        <f t="shared" si="62"/>
        <v>3.846153846</v>
      </c>
      <c r="AC126" s="1">
        <v>3.0</v>
      </c>
    </row>
    <row r="127" ht="14.25" customHeight="1">
      <c r="Q127" s="1">
        <f t="shared" si="53"/>
        <v>0.0000007823435299</v>
      </c>
      <c r="R127" s="1">
        <f t="shared" si="54"/>
        <v>0.0007823435299</v>
      </c>
      <c r="S127" s="1">
        <f t="shared" si="55"/>
        <v>2.816436708</v>
      </c>
      <c r="T127" s="1">
        <f t="shared" si="56"/>
        <v>0.04302889414</v>
      </c>
      <c r="U127" s="1">
        <v>55.0</v>
      </c>
      <c r="V127" s="1">
        <f t="shared" si="61"/>
        <v>0.1797457386</v>
      </c>
      <c r="W127" s="1">
        <f t="shared" si="57"/>
        <v>206842.8</v>
      </c>
      <c r="X127" s="1">
        <v>30.0</v>
      </c>
      <c r="Y127" s="1">
        <f t="shared" si="58"/>
        <v>38.46153846</v>
      </c>
      <c r="Z127" s="1">
        <f t="shared" si="59"/>
        <v>0.2358052557</v>
      </c>
      <c r="AA127" s="1">
        <f t="shared" si="60"/>
        <v>40.38461538</v>
      </c>
      <c r="AB127" s="1">
        <f t="shared" si="62"/>
        <v>3.846153846</v>
      </c>
      <c r="AC127" s="1">
        <v>4.0</v>
      </c>
    </row>
    <row r="128" ht="14.25" customHeight="1">
      <c r="Q128" s="1">
        <f t="shared" si="53"/>
        <v>0.0000007639225393</v>
      </c>
      <c r="R128" s="1">
        <f t="shared" si="54"/>
        <v>0.0007639225393</v>
      </c>
      <c r="S128" s="1">
        <f t="shared" si="55"/>
        <v>2.750121141</v>
      </c>
      <c r="T128" s="1">
        <f t="shared" si="56"/>
        <v>0.04201573966</v>
      </c>
      <c r="U128" s="1">
        <v>55.0</v>
      </c>
      <c r="V128" s="1">
        <f t="shared" si="61"/>
        <v>0.2217614783</v>
      </c>
      <c r="W128" s="1">
        <f t="shared" si="57"/>
        <v>206842.8</v>
      </c>
      <c r="X128" s="1">
        <v>30.0</v>
      </c>
      <c r="Y128" s="1">
        <f t="shared" si="58"/>
        <v>42.30769231</v>
      </c>
      <c r="Z128" s="1">
        <f t="shared" si="59"/>
        <v>0.2358052557</v>
      </c>
      <c r="AA128" s="1">
        <f t="shared" si="60"/>
        <v>44.23076923</v>
      </c>
      <c r="AB128" s="1">
        <f t="shared" si="62"/>
        <v>3.846153846</v>
      </c>
      <c r="AC128" s="1">
        <v>5.0</v>
      </c>
    </row>
    <row r="129" ht="14.25" customHeight="1">
      <c r="Q129" s="1">
        <f t="shared" si="53"/>
        <v>0.0000007474844867</v>
      </c>
      <c r="R129" s="1">
        <f t="shared" si="54"/>
        <v>0.0007474844867</v>
      </c>
      <c r="S129" s="1">
        <f t="shared" si="55"/>
        <v>2.690944152</v>
      </c>
      <c r="T129" s="1">
        <f t="shared" si="56"/>
        <v>0.04111164677</v>
      </c>
      <c r="U129" s="1">
        <v>55.0</v>
      </c>
      <c r="V129" s="1">
        <f t="shared" si="61"/>
        <v>0.2628731251</v>
      </c>
      <c r="W129" s="1">
        <f t="shared" si="57"/>
        <v>206842.8</v>
      </c>
      <c r="X129" s="1">
        <v>30.0</v>
      </c>
      <c r="Y129" s="1">
        <f t="shared" si="58"/>
        <v>46.15384615</v>
      </c>
      <c r="Z129" s="1">
        <f t="shared" si="59"/>
        <v>0.2358052557</v>
      </c>
      <c r="AA129" s="1">
        <f t="shared" si="60"/>
        <v>48.07692308</v>
      </c>
      <c r="AB129" s="1">
        <f t="shared" si="62"/>
        <v>3.846153846</v>
      </c>
      <c r="AC129" s="1">
        <v>6.0</v>
      </c>
    </row>
    <row r="130" ht="14.25" customHeight="1">
      <c r="Q130" s="1">
        <f t="shared" si="53"/>
        <v>0.0000007326754794</v>
      </c>
      <c r="R130" s="1">
        <f t="shared" si="54"/>
        <v>0.0007326754794</v>
      </c>
      <c r="S130" s="1">
        <f t="shared" si="55"/>
        <v>2.637631726</v>
      </c>
      <c r="T130" s="1">
        <f t="shared" si="56"/>
        <v>0.04029715137</v>
      </c>
      <c r="U130" s="1">
        <v>55.0</v>
      </c>
      <c r="V130" s="1">
        <f t="shared" si="61"/>
        <v>0.3031702764</v>
      </c>
      <c r="W130" s="1">
        <f t="shared" si="57"/>
        <v>206842.8</v>
      </c>
      <c r="X130" s="1">
        <v>30.0</v>
      </c>
      <c r="Y130" s="1">
        <f t="shared" si="58"/>
        <v>50</v>
      </c>
      <c r="Z130" s="1">
        <f t="shared" si="59"/>
        <v>0.2358052557</v>
      </c>
      <c r="AA130" s="1">
        <f t="shared" si="60"/>
        <v>51.92307692</v>
      </c>
      <c r="AB130" s="1">
        <f t="shared" si="62"/>
        <v>3.846153846</v>
      </c>
      <c r="AC130" s="1">
        <v>7.0</v>
      </c>
    </row>
    <row r="131" ht="14.25" customHeight="1">
      <c r="Q131" s="1">
        <f t="shared" si="53"/>
        <v>0.0000007192261781</v>
      </c>
      <c r="R131" s="1">
        <f t="shared" si="54"/>
        <v>0.0007192261781</v>
      </c>
      <c r="S131" s="1">
        <f t="shared" si="55"/>
        <v>2.589214241</v>
      </c>
      <c r="T131" s="1">
        <f t="shared" si="56"/>
        <v>0.0395574398</v>
      </c>
      <c r="U131" s="1">
        <v>55.0</v>
      </c>
      <c r="V131" s="1">
        <f t="shared" si="61"/>
        <v>0.3427277162</v>
      </c>
      <c r="W131" s="1">
        <f t="shared" si="57"/>
        <v>206842.8</v>
      </c>
      <c r="X131" s="1">
        <v>30.0</v>
      </c>
      <c r="Y131" s="1">
        <f t="shared" si="58"/>
        <v>53.84615385</v>
      </c>
      <c r="Z131" s="1">
        <f t="shared" si="59"/>
        <v>0.2358052557</v>
      </c>
      <c r="AA131" s="1">
        <f t="shared" si="60"/>
        <v>55.76923077</v>
      </c>
      <c r="AB131" s="1">
        <f t="shared" si="62"/>
        <v>3.846153846</v>
      </c>
      <c r="AC131" s="1">
        <v>8.0</v>
      </c>
    </row>
    <row r="132" ht="14.25" customHeight="1">
      <c r="Q132" s="1">
        <f t="shared" si="53"/>
        <v>0.0000007069271811</v>
      </c>
      <c r="R132" s="1">
        <f t="shared" si="54"/>
        <v>0.0007069271811</v>
      </c>
      <c r="S132" s="1">
        <f t="shared" si="55"/>
        <v>2.544937852</v>
      </c>
      <c r="T132" s="1">
        <f t="shared" si="56"/>
        <v>0.03888099496</v>
      </c>
      <c r="U132" s="1">
        <v>55.0</v>
      </c>
      <c r="V132" s="1">
        <f t="shared" si="61"/>
        <v>0.3816087112</v>
      </c>
      <c r="W132" s="1">
        <f t="shared" si="57"/>
        <v>206842.8</v>
      </c>
      <c r="X132" s="1">
        <v>30.0</v>
      </c>
      <c r="Y132" s="1">
        <f t="shared" si="58"/>
        <v>57.69230769</v>
      </c>
      <c r="Z132" s="1">
        <f t="shared" si="59"/>
        <v>0.2358052557</v>
      </c>
      <c r="AA132" s="1">
        <f t="shared" si="60"/>
        <v>59.61538462</v>
      </c>
      <c r="AB132" s="1">
        <f t="shared" si="62"/>
        <v>3.846153846</v>
      </c>
      <c r="AC132" s="1">
        <v>9.0</v>
      </c>
    </row>
    <row r="133" ht="14.25" customHeight="1">
      <c r="Q133" s="1">
        <f t="shared" si="53"/>
        <v>0.0000006956126954</v>
      </c>
      <c r="R133" s="1">
        <f t="shared" si="54"/>
        <v>0.0006956126954</v>
      </c>
      <c r="S133" s="1">
        <f t="shared" si="55"/>
        <v>2.504205703</v>
      </c>
      <c r="T133" s="1">
        <f t="shared" si="56"/>
        <v>0.03825869825</v>
      </c>
      <c r="U133" s="1">
        <v>55.0</v>
      </c>
      <c r="V133" s="1">
        <f t="shared" si="61"/>
        <v>0.4198674094</v>
      </c>
      <c r="W133" s="1">
        <f t="shared" si="57"/>
        <v>206842.8</v>
      </c>
      <c r="X133" s="1">
        <v>30.0</v>
      </c>
      <c r="Y133" s="1">
        <f t="shared" si="58"/>
        <v>61.53846154</v>
      </c>
      <c r="Z133" s="1">
        <f t="shared" si="59"/>
        <v>0.2358052557</v>
      </c>
      <c r="AA133" s="1">
        <f t="shared" si="60"/>
        <v>63.46153846</v>
      </c>
      <c r="AB133" s="1">
        <f t="shared" si="62"/>
        <v>3.846153846</v>
      </c>
      <c r="AC133" s="1">
        <v>10.0</v>
      </c>
    </row>
    <row r="134" ht="14.25" customHeight="1">
      <c r="Q134" s="1">
        <f t="shared" si="53"/>
        <v>0.0000006851493734</v>
      </c>
      <c r="R134" s="1">
        <f t="shared" si="54"/>
        <v>0.0006851493734</v>
      </c>
      <c r="S134" s="1">
        <f t="shared" si="55"/>
        <v>2.466537744</v>
      </c>
      <c r="T134" s="1">
        <f t="shared" si="56"/>
        <v>0.03768321554</v>
      </c>
      <c r="U134" s="1">
        <v>55.0</v>
      </c>
      <c r="V134" s="1">
        <f t="shared" si="61"/>
        <v>0.457550625</v>
      </c>
      <c r="W134" s="1">
        <f t="shared" si="57"/>
        <v>206842.8</v>
      </c>
      <c r="X134" s="1">
        <v>30.0</v>
      </c>
      <c r="Y134" s="1">
        <f t="shared" si="58"/>
        <v>65.38461538</v>
      </c>
      <c r="Z134" s="1">
        <f t="shared" si="59"/>
        <v>0.2358052557</v>
      </c>
      <c r="AA134" s="1">
        <f t="shared" si="60"/>
        <v>67.30769231</v>
      </c>
      <c r="AB134" s="1">
        <f t="shared" si="62"/>
        <v>3.846153846</v>
      </c>
      <c r="AC134" s="1">
        <v>11.0</v>
      </c>
    </row>
    <row r="135" ht="14.25" customHeight="1">
      <c r="Q135" s="1">
        <f t="shared" si="53"/>
        <v>0.0000006754284798</v>
      </c>
      <c r="R135" s="1">
        <f t="shared" si="54"/>
        <v>0.0006754284798</v>
      </c>
      <c r="S135" s="1">
        <f t="shared" si="55"/>
        <v>2.431542527</v>
      </c>
      <c r="T135" s="1">
        <f t="shared" si="56"/>
        <v>0.03714856639</v>
      </c>
      <c r="U135" s="1">
        <v>55.0</v>
      </c>
      <c r="V135" s="1">
        <f t="shared" si="61"/>
        <v>0.4946991914</v>
      </c>
      <c r="W135" s="1">
        <f t="shared" si="57"/>
        <v>206842.8</v>
      </c>
      <c r="X135" s="1">
        <v>30.0</v>
      </c>
      <c r="Y135" s="1">
        <f t="shared" si="58"/>
        <v>69.23076923</v>
      </c>
      <c r="Z135" s="1">
        <f t="shared" si="59"/>
        <v>0.2358052557</v>
      </c>
      <c r="AA135" s="1">
        <f t="shared" si="60"/>
        <v>71.15384615</v>
      </c>
      <c r="AB135" s="1">
        <f t="shared" si="62"/>
        <v>3.846153846</v>
      </c>
      <c r="AC135" s="1">
        <v>12.0</v>
      </c>
    </row>
    <row r="136" ht="14.25" customHeight="1">
      <c r="Q136" s="3">
        <f t="shared" si="53"/>
        <v>0.0000006663602692</v>
      </c>
      <c r="R136" s="3">
        <f t="shared" si="54"/>
        <v>0.0006663602692</v>
      </c>
      <c r="S136" s="3">
        <f t="shared" si="55"/>
        <v>2.398896969</v>
      </c>
      <c r="T136" s="3">
        <f t="shared" si="56"/>
        <v>0.03664981481</v>
      </c>
      <c r="U136" s="3">
        <v>55.0</v>
      </c>
      <c r="V136" s="3">
        <f t="shared" si="61"/>
        <v>0.5313490062</v>
      </c>
      <c r="W136" s="3">
        <f t="shared" si="57"/>
        <v>206842.8</v>
      </c>
      <c r="X136" s="3">
        <v>30.0</v>
      </c>
      <c r="Y136" s="3">
        <f t="shared" si="58"/>
        <v>73.07692308</v>
      </c>
      <c r="Z136" s="3">
        <f t="shared" si="59"/>
        <v>0.2358052557</v>
      </c>
      <c r="AA136" s="3">
        <f t="shared" si="60"/>
        <v>75</v>
      </c>
      <c r="AB136" s="3">
        <f t="shared" si="62"/>
        <v>3.846153846</v>
      </c>
      <c r="AC136" s="3">
        <v>13.0</v>
      </c>
      <c r="AD136" s="3"/>
      <c r="AE136" s="3">
        <v>10.0</v>
      </c>
      <c r="AF136" s="3"/>
      <c r="AG136" s="3">
        <f>AE136*AC136</f>
        <v>130</v>
      </c>
    </row>
    <row r="137" ht="14.25" customHeight="1">
      <c r="Q137" s="1">
        <f t="shared" si="53"/>
        <v>0.0000006578698698</v>
      </c>
      <c r="R137" s="1">
        <f t="shared" si="54"/>
        <v>0.0006578698698</v>
      </c>
      <c r="S137" s="1">
        <f t="shared" si="55"/>
        <v>2.368331531</v>
      </c>
      <c r="T137" s="1">
        <f t="shared" si="56"/>
        <v>0.03618284284</v>
      </c>
      <c r="U137" s="1">
        <v>55.0</v>
      </c>
      <c r="V137" s="1">
        <f t="shared" si="61"/>
        <v>0.567531849</v>
      </c>
      <c r="W137" s="1">
        <f t="shared" si="57"/>
        <v>206842.8</v>
      </c>
      <c r="X137" s="1">
        <v>30.0</v>
      </c>
      <c r="Y137" s="1">
        <f t="shared" si="58"/>
        <v>76.92307692</v>
      </c>
      <c r="Z137" s="1">
        <f t="shared" si="59"/>
        <v>0.2358052557</v>
      </c>
      <c r="AA137" s="1">
        <f t="shared" si="60"/>
        <v>78.84615385</v>
      </c>
      <c r="AB137" s="1">
        <f t="shared" si="62"/>
        <v>3.846153846</v>
      </c>
      <c r="AC137" s="1">
        <v>14.0</v>
      </c>
    </row>
    <row r="138" ht="14.25" customHeight="1">
      <c r="Q138" s="1">
        <f t="shared" si="53"/>
        <v>0.0000006498942156</v>
      </c>
      <c r="R138" s="1">
        <f t="shared" si="54"/>
        <v>0.0006498942156</v>
      </c>
      <c r="S138" s="1">
        <f t="shared" si="55"/>
        <v>2.339619176</v>
      </c>
      <c r="T138" s="1">
        <f t="shared" si="56"/>
        <v>0.03574418186</v>
      </c>
      <c r="U138" s="1">
        <v>55.0</v>
      </c>
      <c r="V138" s="1">
        <f t="shared" si="61"/>
        <v>0.6032760309</v>
      </c>
      <c r="W138" s="1">
        <f t="shared" si="57"/>
        <v>206842.8</v>
      </c>
      <c r="X138" s="1">
        <v>30.0</v>
      </c>
      <c r="Y138" s="1">
        <f t="shared" si="58"/>
        <v>80.76923077</v>
      </c>
      <c r="Z138" s="1">
        <f t="shared" si="59"/>
        <v>0.2358052557</v>
      </c>
      <c r="AA138" s="1">
        <f t="shared" si="60"/>
        <v>82.69230769</v>
      </c>
      <c r="AB138" s="1">
        <f t="shared" si="62"/>
        <v>3.846153846</v>
      </c>
      <c r="AC138" s="1">
        <v>15.0</v>
      </c>
    </row>
    <row r="139" ht="14.25" customHeight="1">
      <c r="Q139" s="1">
        <f t="shared" si="53"/>
        <v>0.0000006423797248</v>
      </c>
      <c r="R139" s="1">
        <f t="shared" si="54"/>
        <v>0.0006423797248</v>
      </c>
      <c r="S139" s="1">
        <f t="shared" si="55"/>
        <v>2.312567009</v>
      </c>
      <c r="T139" s="1">
        <f t="shared" si="56"/>
        <v>0.03533088486</v>
      </c>
      <c r="U139" s="1">
        <v>55.0</v>
      </c>
      <c r="V139" s="1">
        <f t="shared" si="61"/>
        <v>0.6386069157</v>
      </c>
      <c r="W139" s="1">
        <f t="shared" si="57"/>
        <v>206842.8</v>
      </c>
      <c r="X139" s="1">
        <v>30.0</v>
      </c>
      <c r="Y139" s="1">
        <f t="shared" si="58"/>
        <v>84.61538462</v>
      </c>
      <c r="Z139" s="1">
        <f t="shared" si="59"/>
        <v>0.2358052557</v>
      </c>
      <c r="AA139" s="1">
        <f t="shared" si="60"/>
        <v>86.53846154</v>
      </c>
      <c r="AB139" s="1">
        <f t="shared" si="62"/>
        <v>3.846153846</v>
      </c>
      <c r="AC139" s="1">
        <v>16.0</v>
      </c>
    </row>
    <row r="140" ht="14.25" customHeight="1">
      <c r="Q140" s="1">
        <f t="shared" si="53"/>
        <v>0.0000006352805167</v>
      </c>
      <c r="R140" s="1">
        <f t="shared" si="54"/>
        <v>0.0006352805167</v>
      </c>
      <c r="S140" s="1">
        <f t="shared" si="55"/>
        <v>2.28700986</v>
      </c>
      <c r="T140" s="1">
        <f t="shared" si="56"/>
        <v>0.03494042842</v>
      </c>
      <c r="U140" s="1">
        <v>55.0</v>
      </c>
      <c r="V140" s="1">
        <f t="shared" si="61"/>
        <v>0.6735473441</v>
      </c>
      <c r="W140" s="1">
        <f t="shared" si="57"/>
        <v>206842.8</v>
      </c>
      <c r="X140" s="1">
        <v>30.0</v>
      </c>
      <c r="Y140" s="1">
        <f t="shared" si="58"/>
        <v>88.46153846</v>
      </c>
      <c r="Z140" s="1">
        <f t="shared" si="59"/>
        <v>0.2358052557</v>
      </c>
      <c r="AA140" s="1">
        <f t="shared" si="60"/>
        <v>90.38461538</v>
      </c>
      <c r="AB140" s="1">
        <f t="shared" si="62"/>
        <v>3.846153846</v>
      </c>
      <c r="AC140" s="1">
        <v>17.0</v>
      </c>
    </row>
    <row r="141" ht="14.25" customHeight="1">
      <c r="Q141" s="1">
        <f t="shared" si="53"/>
        <v>0.0000006285570253</v>
      </c>
      <c r="R141" s="1">
        <f t="shared" si="54"/>
        <v>0.0006285570253</v>
      </c>
      <c r="S141" s="1">
        <f t="shared" si="55"/>
        <v>2.262805291</v>
      </c>
      <c r="T141" s="1">
        <f t="shared" si="56"/>
        <v>0.03457063639</v>
      </c>
      <c r="U141" s="1">
        <v>55.0</v>
      </c>
      <c r="V141" s="1">
        <f t="shared" si="61"/>
        <v>0.7081179805</v>
      </c>
      <c r="W141" s="1">
        <f t="shared" si="57"/>
        <v>206842.8</v>
      </c>
      <c r="X141" s="1">
        <v>30.0</v>
      </c>
      <c r="Y141" s="1">
        <f t="shared" si="58"/>
        <v>92.30769231</v>
      </c>
      <c r="Z141" s="1">
        <f t="shared" si="59"/>
        <v>0.2358052557</v>
      </c>
      <c r="AA141" s="1">
        <f t="shared" si="60"/>
        <v>94.23076923</v>
      </c>
      <c r="AB141" s="1">
        <f t="shared" si="62"/>
        <v>3.846153846</v>
      </c>
      <c r="AC141" s="1">
        <v>18.0</v>
      </c>
    </row>
    <row r="142" ht="14.25" customHeight="1">
      <c r="Q142" s="1">
        <f t="shared" si="53"/>
        <v>0.0000006221749092</v>
      </c>
      <c r="R142" s="1">
        <f t="shared" si="54"/>
        <v>0.0006221749092</v>
      </c>
      <c r="S142" s="1">
        <f t="shared" si="55"/>
        <v>2.239829673</v>
      </c>
      <c r="T142" s="1">
        <f t="shared" si="56"/>
        <v>0.03421962</v>
      </c>
      <c r="U142" s="1">
        <v>55.0</v>
      </c>
      <c r="V142" s="1">
        <f t="shared" si="61"/>
        <v>0.7423376005</v>
      </c>
      <c r="W142" s="1">
        <f t="shared" si="57"/>
        <v>206842.8</v>
      </c>
      <c r="X142" s="1">
        <v>30.0</v>
      </c>
      <c r="Y142" s="1">
        <f t="shared" si="58"/>
        <v>96.15384615</v>
      </c>
      <c r="Z142" s="1">
        <f t="shared" si="59"/>
        <v>0.2358052557</v>
      </c>
      <c r="AA142" s="1">
        <f t="shared" si="60"/>
        <v>98.07692308</v>
      </c>
      <c r="AB142" s="1">
        <f t="shared" si="62"/>
        <v>3.846153846</v>
      </c>
      <c r="AC142" s="1">
        <v>19.0</v>
      </c>
    </row>
    <row r="143" ht="14.25" customHeight="1">
      <c r="Q143" s="1">
        <f t="shared" si="53"/>
        <v>0.0000006161041842</v>
      </c>
      <c r="R143" s="1">
        <f t="shared" si="54"/>
        <v>0.0006161041842</v>
      </c>
      <c r="S143" s="1">
        <f t="shared" si="55"/>
        <v>2.217975063</v>
      </c>
      <c r="T143" s="1">
        <f t="shared" si="56"/>
        <v>0.03388573013</v>
      </c>
      <c r="U143" s="1">
        <v>55.0</v>
      </c>
      <c r="V143" s="1">
        <f t="shared" si="61"/>
        <v>0.7762233307</v>
      </c>
      <c r="W143" s="1">
        <f t="shared" si="57"/>
        <v>206842.8</v>
      </c>
      <c r="X143" s="1">
        <v>30.0</v>
      </c>
      <c r="Y143" s="1">
        <f t="shared" si="58"/>
        <v>100</v>
      </c>
      <c r="Z143" s="1">
        <f t="shared" si="59"/>
        <v>0.2358052557</v>
      </c>
      <c r="AA143" s="1">
        <f t="shared" si="60"/>
        <v>101.9230769</v>
      </c>
      <c r="AB143" s="1">
        <f t="shared" si="62"/>
        <v>3.846153846</v>
      </c>
      <c r="AC143" s="1">
        <v>20.0</v>
      </c>
    </row>
    <row r="144" ht="14.25" customHeight="1">
      <c r="Q144" s="1">
        <f t="shared" si="53"/>
        <v>0.0000006103185276</v>
      </c>
      <c r="R144" s="1">
        <f t="shared" si="54"/>
        <v>0.0006103185276</v>
      </c>
      <c r="S144" s="1">
        <f t="shared" si="55"/>
        <v>2.1971467</v>
      </c>
      <c r="T144" s="1">
        <f t="shared" si="56"/>
        <v>0.03356751902</v>
      </c>
      <c r="U144" s="1">
        <v>55.0</v>
      </c>
      <c r="V144" s="1">
        <f t="shared" si="61"/>
        <v>0.8097908497</v>
      </c>
      <c r="W144" s="1">
        <f t="shared" si="57"/>
        <v>206842.8</v>
      </c>
      <c r="X144" s="1">
        <v>30.0</v>
      </c>
      <c r="Y144" s="1">
        <f t="shared" si="58"/>
        <v>103.8461538</v>
      </c>
      <c r="Z144" s="1">
        <f t="shared" si="59"/>
        <v>0.2358052557</v>
      </c>
      <c r="AA144" s="1">
        <f t="shared" si="60"/>
        <v>105.7692308</v>
      </c>
      <c r="AB144" s="1">
        <f t="shared" si="62"/>
        <v>3.846153846</v>
      </c>
      <c r="AC144" s="1">
        <v>21.0</v>
      </c>
    </row>
    <row r="145" ht="14.25" customHeight="1">
      <c r="Q145" s="1">
        <f t="shared" si="53"/>
        <v>0.0000006047947149</v>
      </c>
      <c r="R145" s="1">
        <f t="shared" si="54"/>
        <v>0.0006047947149</v>
      </c>
      <c r="S145" s="1">
        <f t="shared" si="55"/>
        <v>2.177260974</v>
      </c>
      <c r="T145" s="1">
        <f t="shared" si="56"/>
        <v>0.03326370932</v>
      </c>
      <c r="U145" s="1">
        <v>55.0</v>
      </c>
      <c r="V145" s="1">
        <f t="shared" si="61"/>
        <v>0.843054559</v>
      </c>
      <c r="W145" s="1">
        <f t="shared" si="57"/>
        <v>206842.8</v>
      </c>
      <c r="X145" s="1">
        <v>30.0</v>
      </c>
      <c r="Y145" s="1">
        <f t="shared" si="58"/>
        <v>107.6923077</v>
      </c>
      <c r="Z145" s="1">
        <f t="shared" si="59"/>
        <v>0.2358052557</v>
      </c>
      <c r="AA145" s="1">
        <f t="shared" si="60"/>
        <v>109.6153846</v>
      </c>
      <c r="AB145" s="1">
        <f t="shared" si="62"/>
        <v>3.846153846</v>
      </c>
      <c r="AC145" s="1">
        <v>22.0</v>
      </c>
    </row>
    <row r="146" ht="14.25" customHeight="1">
      <c r="Q146" s="1">
        <f t="shared" si="53"/>
        <v>0.0000005995121591</v>
      </c>
      <c r="R146" s="1">
        <f t="shared" si="54"/>
        <v>0.0005995121591</v>
      </c>
      <c r="S146" s="1">
        <f t="shared" si="55"/>
        <v>2.158243773</v>
      </c>
      <c r="T146" s="1">
        <f t="shared" si="56"/>
        <v>0.03297316875</v>
      </c>
      <c r="U146" s="1">
        <v>55.0</v>
      </c>
      <c r="V146" s="1">
        <f t="shared" si="61"/>
        <v>0.8760277278</v>
      </c>
      <c r="W146" s="1">
        <f t="shared" si="57"/>
        <v>206842.8</v>
      </c>
      <c r="X146" s="1">
        <v>30.0</v>
      </c>
      <c r="Y146" s="1">
        <f t="shared" si="58"/>
        <v>111.5384615</v>
      </c>
      <c r="Z146" s="1">
        <f t="shared" si="59"/>
        <v>0.2358052557</v>
      </c>
      <c r="AA146" s="1">
        <f t="shared" si="60"/>
        <v>113.4615385</v>
      </c>
      <c r="AB146" s="1">
        <f t="shared" si="62"/>
        <v>3.846153846</v>
      </c>
      <c r="AC146" s="1">
        <v>23.0</v>
      </c>
    </row>
    <row r="147" ht="14.25" customHeight="1">
      <c r="Q147" s="1">
        <f t="shared" si="53"/>
        <v>0.0000005944525324</v>
      </c>
      <c r="R147" s="1">
        <f t="shared" si="54"/>
        <v>0.0005944525324</v>
      </c>
      <c r="S147" s="1">
        <f t="shared" si="55"/>
        <v>2.140029117</v>
      </c>
      <c r="T147" s="1">
        <f t="shared" si="56"/>
        <v>0.03269488928</v>
      </c>
      <c r="U147" s="1">
        <v>55.0</v>
      </c>
      <c r="V147" s="1">
        <f t="shared" si="61"/>
        <v>0.908722617</v>
      </c>
      <c r="W147" s="1">
        <f t="shared" si="57"/>
        <v>206842.8</v>
      </c>
      <c r="X147" s="1">
        <v>30.0</v>
      </c>
      <c r="Y147" s="1">
        <f t="shared" si="58"/>
        <v>115.3846154</v>
      </c>
      <c r="Z147" s="1">
        <f t="shared" si="59"/>
        <v>0.2358052557</v>
      </c>
      <c r="AA147" s="1">
        <f t="shared" si="60"/>
        <v>117.3076923</v>
      </c>
      <c r="AB147" s="1">
        <f t="shared" si="62"/>
        <v>3.846153846</v>
      </c>
      <c r="AC147" s="1">
        <v>24.0</v>
      </c>
    </row>
    <row r="148" ht="14.25" customHeight="1"/>
    <row r="149" ht="14.25" customHeight="1"/>
    <row r="150" ht="14.25" customHeight="1"/>
    <row r="151" ht="14.25" customHeight="1">
      <c r="Q151" s="1" t="s">
        <v>5</v>
      </c>
      <c r="R151" s="1" t="s">
        <v>5</v>
      </c>
      <c r="S151" s="1" t="s">
        <v>5</v>
      </c>
      <c r="AA151" s="1" t="s">
        <v>47</v>
      </c>
      <c r="AB151" s="1" t="s">
        <v>63</v>
      </c>
      <c r="AC151" s="1" t="s">
        <v>48</v>
      </c>
      <c r="AE151" s="1" t="s">
        <v>49</v>
      </c>
    </row>
    <row r="152" ht="14.25" customHeight="1">
      <c r="Q152" s="1" t="s">
        <v>16</v>
      </c>
      <c r="R152" s="1" t="s">
        <v>17</v>
      </c>
      <c r="S152" s="1" t="s">
        <v>18</v>
      </c>
      <c r="T152" s="1" t="s">
        <v>50</v>
      </c>
      <c r="U152" s="1" t="s">
        <v>7</v>
      </c>
      <c r="V152" s="1" t="s">
        <v>51</v>
      </c>
      <c r="W152" s="1" t="s">
        <v>9</v>
      </c>
      <c r="X152" s="1" t="s">
        <v>9</v>
      </c>
      <c r="Y152" s="1" t="s">
        <v>11</v>
      </c>
      <c r="Z152" s="1" t="s">
        <v>15</v>
      </c>
      <c r="AA152" s="1">
        <v>25.0</v>
      </c>
    </row>
    <row r="153" ht="14.25" customHeight="1">
      <c r="Q153" s="1">
        <f t="shared" ref="Q153:Q166" si="63">(3*10^(-8))*(W153^(0.4))*(Y153^(-0.25))*(Z153^(0.5))</f>
        <v>0.0000007796290381</v>
      </c>
      <c r="R153" s="1">
        <f t="shared" ref="R153:R166" si="64">1000*Q153</f>
        <v>0.0007796290381</v>
      </c>
      <c r="S153" s="1">
        <f t="shared" ref="S153:S166" si="65">R153*3600</f>
        <v>2.806664537</v>
      </c>
      <c r="T153" s="1">
        <f t="shared" ref="T153:T166" si="66">R153*U153</f>
        <v>0.04287959709</v>
      </c>
      <c r="U153" s="1">
        <v>55.0</v>
      </c>
      <c r="V153" s="1">
        <f>0+T153</f>
        <v>0.04287959709</v>
      </c>
      <c r="W153" s="1">
        <f t="shared" ref="W153:W166" si="67">X153*6894.76</f>
        <v>206842.8</v>
      </c>
      <c r="X153" s="1">
        <v>30.0</v>
      </c>
      <c r="Y153" s="1">
        <f t="shared" ref="Y153:Y166" si="68">AVERAGE(AA152,AA153)</f>
        <v>27.08333333</v>
      </c>
      <c r="Z153" s="1">
        <f t="shared" ref="Z153:Z166" si="69">$A$12</f>
        <v>0.1965043797</v>
      </c>
      <c r="AA153" s="1">
        <f t="shared" ref="AA153:AA166" si="70">AA152+AB153</f>
        <v>29.16666667</v>
      </c>
      <c r="AB153" s="1">
        <v>4.166666666666653</v>
      </c>
      <c r="AC153" s="1">
        <v>1.0</v>
      </c>
      <c r="AF153" s="1" t="s">
        <v>68</v>
      </c>
    </row>
    <row r="154" ht="14.25" customHeight="1">
      <c r="Q154" s="1">
        <f t="shared" si="63"/>
        <v>0.0000007522306583</v>
      </c>
      <c r="R154" s="1">
        <f t="shared" si="64"/>
        <v>0.0007522306583</v>
      </c>
      <c r="S154" s="1">
        <f t="shared" si="65"/>
        <v>2.70803037</v>
      </c>
      <c r="T154" s="1">
        <f t="shared" si="66"/>
        <v>0.04137268621</v>
      </c>
      <c r="U154" s="1">
        <v>55.0</v>
      </c>
      <c r="V154" s="1">
        <f t="shared" ref="V154:V166" si="71">V153+T154</f>
        <v>0.0842522833</v>
      </c>
      <c r="W154" s="1">
        <f t="shared" si="67"/>
        <v>206842.8</v>
      </c>
      <c r="X154" s="1">
        <v>30.0</v>
      </c>
      <c r="Y154" s="1">
        <f t="shared" si="68"/>
        <v>31.25</v>
      </c>
      <c r="Z154" s="1">
        <f t="shared" si="69"/>
        <v>0.1965043797</v>
      </c>
      <c r="AA154" s="1">
        <f t="shared" si="70"/>
        <v>33.33333333</v>
      </c>
      <c r="AB154" s="1">
        <f t="shared" ref="AB154:AB166" si="72">AB153</f>
        <v>4.166666667</v>
      </c>
      <c r="AC154" s="1">
        <v>2.0</v>
      </c>
      <c r="AF154" s="1">
        <f>5.1/12</f>
        <v>0.425</v>
      </c>
    </row>
    <row r="155" ht="14.25" customHeight="1">
      <c r="Q155" s="1">
        <f t="shared" si="63"/>
        <v>0.0000007290572183</v>
      </c>
      <c r="R155" s="1">
        <f t="shared" si="64"/>
        <v>0.0007290572183</v>
      </c>
      <c r="S155" s="1">
        <f t="shared" si="65"/>
        <v>2.624605986</v>
      </c>
      <c r="T155" s="1">
        <f t="shared" si="66"/>
        <v>0.04009814701</v>
      </c>
      <c r="U155" s="1">
        <v>55.0</v>
      </c>
      <c r="V155" s="1">
        <f t="shared" si="71"/>
        <v>0.1243504303</v>
      </c>
      <c r="W155" s="1">
        <f t="shared" si="67"/>
        <v>206842.8</v>
      </c>
      <c r="X155" s="1">
        <v>30.0</v>
      </c>
      <c r="Y155" s="1">
        <f t="shared" si="68"/>
        <v>35.41666667</v>
      </c>
      <c r="Z155" s="1">
        <f t="shared" si="69"/>
        <v>0.1965043797</v>
      </c>
      <c r="AA155" s="1">
        <f t="shared" si="70"/>
        <v>37.5</v>
      </c>
      <c r="AB155" s="1">
        <f t="shared" si="72"/>
        <v>4.166666667</v>
      </c>
      <c r="AC155" s="1">
        <v>3.0</v>
      </c>
    </row>
    <row r="156" ht="14.25" customHeight="1">
      <c r="Q156" s="1">
        <f t="shared" si="63"/>
        <v>0.0000007090640131</v>
      </c>
      <c r="R156" s="1">
        <f t="shared" si="64"/>
        <v>0.0007090640131</v>
      </c>
      <c r="S156" s="1">
        <f t="shared" si="65"/>
        <v>2.552630447</v>
      </c>
      <c r="T156" s="1">
        <f t="shared" si="66"/>
        <v>0.03899852072</v>
      </c>
      <c r="U156" s="1">
        <v>55.0</v>
      </c>
      <c r="V156" s="1">
        <f t="shared" si="71"/>
        <v>0.163348951</v>
      </c>
      <c r="W156" s="1">
        <f t="shared" si="67"/>
        <v>206842.8</v>
      </c>
      <c r="X156" s="1">
        <v>30.0</v>
      </c>
      <c r="Y156" s="1">
        <f t="shared" si="68"/>
        <v>39.58333333</v>
      </c>
      <c r="Z156" s="1">
        <f t="shared" si="69"/>
        <v>0.1965043797</v>
      </c>
      <c r="AA156" s="1">
        <f t="shared" si="70"/>
        <v>41.66666667</v>
      </c>
      <c r="AB156" s="1">
        <f t="shared" si="72"/>
        <v>4.166666667</v>
      </c>
      <c r="AC156" s="1">
        <v>4.0</v>
      </c>
    </row>
    <row r="157" ht="14.25" customHeight="1">
      <c r="Q157" s="1">
        <f t="shared" si="63"/>
        <v>0.0000006915427313</v>
      </c>
      <c r="R157" s="1">
        <f t="shared" si="64"/>
        <v>0.0006915427313</v>
      </c>
      <c r="S157" s="1">
        <f t="shared" si="65"/>
        <v>2.489553833</v>
      </c>
      <c r="T157" s="1">
        <f t="shared" si="66"/>
        <v>0.03803485022</v>
      </c>
      <c r="U157" s="1">
        <v>55.0</v>
      </c>
      <c r="V157" s="1">
        <f t="shared" si="71"/>
        <v>0.2013838012</v>
      </c>
      <c r="W157" s="1">
        <f t="shared" si="67"/>
        <v>206842.8</v>
      </c>
      <c r="X157" s="1">
        <v>30.0</v>
      </c>
      <c r="Y157" s="1">
        <f t="shared" si="68"/>
        <v>43.75</v>
      </c>
      <c r="Z157" s="1">
        <f t="shared" si="69"/>
        <v>0.1965043797</v>
      </c>
      <c r="AA157" s="1">
        <f t="shared" si="70"/>
        <v>45.83333333</v>
      </c>
      <c r="AB157" s="1">
        <f t="shared" si="72"/>
        <v>4.166666667</v>
      </c>
      <c r="AC157" s="1">
        <v>5.0</v>
      </c>
    </row>
    <row r="158" ht="14.25" customHeight="1">
      <c r="Q158" s="1">
        <f t="shared" si="63"/>
        <v>0.0000006759925124</v>
      </c>
      <c r="R158" s="1">
        <f t="shared" si="64"/>
        <v>0.0006759925124</v>
      </c>
      <c r="S158" s="1">
        <f t="shared" si="65"/>
        <v>2.433573045</v>
      </c>
      <c r="T158" s="1">
        <f t="shared" si="66"/>
        <v>0.03717958818</v>
      </c>
      <c r="U158" s="1">
        <v>55.0</v>
      </c>
      <c r="V158" s="1">
        <f t="shared" si="71"/>
        <v>0.2385633894</v>
      </c>
      <c r="W158" s="1">
        <f t="shared" si="67"/>
        <v>206842.8</v>
      </c>
      <c r="X158" s="1">
        <v>30.0</v>
      </c>
      <c r="Y158" s="1">
        <f t="shared" si="68"/>
        <v>47.91666667</v>
      </c>
      <c r="Z158" s="1">
        <f t="shared" si="69"/>
        <v>0.1965043797</v>
      </c>
      <c r="AA158" s="1">
        <f t="shared" si="70"/>
        <v>50</v>
      </c>
      <c r="AB158" s="1">
        <f t="shared" si="72"/>
        <v>4.166666667</v>
      </c>
      <c r="AC158" s="1">
        <v>6.0</v>
      </c>
    </row>
    <row r="159" ht="14.25" customHeight="1">
      <c r="Q159" s="1">
        <f t="shared" si="63"/>
        <v>0.0000006620470312</v>
      </c>
      <c r="R159" s="1">
        <f t="shared" si="64"/>
        <v>0.0006620470312</v>
      </c>
      <c r="S159" s="1">
        <f t="shared" si="65"/>
        <v>2.383369312</v>
      </c>
      <c r="T159" s="1">
        <f t="shared" si="66"/>
        <v>0.03641258671</v>
      </c>
      <c r="U159" s="1">
        <v>55.0</v>
      </c>
      <c r="V159" s="1">
        <f t="shared" si="71"/>
        <v>0.2749759761</v>
      </c>
      <c r="W159" s="1">
        <f t="shared" si="67"/>
        <v>206842.8</v>
      </c>
      <c r="X159" s="1">
        <v>30.0</v>
      </c>
      <c r="Y159" s="1">
        <f t="shared" si="68"/>
        <v>52.08333333</v>
      </c>
      <c r="Z159" s="1">
        <f t="shared" si="69"/>
        <v>0.1965043797</v>
      </c>
      <c r="AA159" s="1">
        <f t="shared" si="70"/>
        <v>54.16666667</v>
      </c>
      <c r="AB159" s="1">
        <f t="shared" si="72"/>
        <v>4.166666667</v>
      </c>
      <c r="AC159" s="1">
        <v>7.0</v>
      </c>
    </row>
    <row r="160" ht="14.25" customHeight="1">
      <c r="Q160" s="1">
        <f t="shared" si="63"/>
        <v>0.0000006494308326</v>
      </c>
      <c r="R160" s="1">
        <f t="shared" si="64"/>
        <v>0.0006494308326</v>
      </c>
      <c r="S160" s="1">
        <f t="shared" si="65"/>
        <v>2.337950997</v>
      </c>
      <c r="T160" s="1">
        <f t="shared" si="66"/>
        <v>0.03571869579</v>
      </c>
      <c r="U160" s="1">
        <v>55.0</v>
      </c>
      <c r="V160" s="1">
        <f t="shared" si="71"/>
        <v>0.3106946719</v>
      </c>
      <c r="W160" s="1">
        <f t="shared" si="67"/>
        <v>206842.8</v>
      </c>
      <c r="X160" s="1">
        <v>30.0</v>
      </c>
      <c r="Y160" s="1">
        <f t="shared" si="68"/>
        <v>56.25</v>
      </c>
      <c r="Z160" s="1">
        <f t="shared" si="69"/>
        <v>0.1965043797</v>
      </c>
      <c r="AA160" s="1">
        <f t="shared" si="70"/>
        <v>58.33333333</v>
      </c>
      <c r="AB160" s="1">
        <f t="shared" si="72"/>
        <v>4.166666667</v>
      </c>
      <c r="AC160" s="1">
        <v>8.0</v>
      </c>
    </row>
    <row r="161" ht="14.25" customHeight="1">
      <c r="Q161" s="1">
        <f t="shared" si="63"/>
        <v>0.0000006379319372</v>
      </c>
      <c r="R161" s="1">
        <f t="shared" si="64"/>
        <v>0.0006379319372</v>
      </c>
      <c r="S161" s="1">
        <f t="shared" si="65"/>
        <v>2.296554974</v>
      </c>
      <c r="T161" s="1">
        <f t="shared" si="66"/>
        <v>0.03508625655</v>
      </c>
      <c r="U161" s="1">
        <v>55.0</v>
      </c>
      <c r="V161" s="1">
        <f t="shared" si="71"/>
        <v>0.3457809285</v>
      </c>
      <c r="W161" s="1">
        <f t="shared" si="67"/>
        <v>206842.8</v>
      </c>
      <c r="X161" s="1">
        <v>30.0</v>
      </c>
      <c r="Y161" s="1">
        <f t="shared" si="68"/>
        <v>60.41666667</v>
      </c>
      <c r="Z161" s="1">
        <f t="shared" si="69"/>
        <v>0.1965043797</v>
      </c>
      <c r="AA161" s="1">
        <f t="shared" si="70"/>
        <v>62.5</v>
      </c>
      <c r="AB161" s="1">
        <f t="shared" si="72"/>
        <v>4.166666667</v>
      </c>
      <c r="AC161" s="1">
        <v>9.0</v>
      </c>
    </row>
    <row r="162" ht="14.25" customHeight="1">
      <c r="Q162" s="1">
        <f t="shared" si="63"/>
        <v>0.0000006273839744</v>
      </c>
      <c r="R162" s="1">
        <f t="shared" si="64"/>
        <v>0.0006273839744</v>
      </c>
      <c r="S162" s="1">
        <f t="shared" si="65"/>
        <v>2.258582308</v>
      </c>
      <c r="T162" s="1">
        <f t="shared" si="66"/>
        <v>0.03450611859</v>
      </c>
      <c r="U162" s="1">
        <v>55.0</v>
      </c>
      <c r="V162" s="1">
        <f t="shared" si="71"/>
        <v>0.3802870471</v>
      </c>
      <c r="W162" s="1">
        <f t="shared" si="67"/>
        <v>206842.8</v>
      </c>
      <c r="X162" s="1">
        <v>30.0</v>
      </c>
      <c r="Y162" s="1">
        <f t="shared" si="68"/>
        <v>64.58333333</v>
      </c>
      <c r="Z162" s="1">
        <f t="shared" si="69"/>
        <v>0.1965043797</v>
      </c>
      <c r="AA162" s="1">
        <f t="shared" si="70"/>
        <v>66.66666667</v>
      </c>
      <c r="AB162" s="1">
        <f t="shared" si="72"/>
        <v>4.166666667</v>
      </c>
      <c r="AC162" s="1">
        <v>10.0</v>
      </c>
    </row>
    <row r="163" ht="14.25" customHeight="1">
      <c r="Q163" s="1">
        <f t="shared" si="63"/>
        <v>0.000000617654144</v>
      </c>
      <c r="R163" s="1">
        <f t="shared" si="64"/>
        <v>0.000617654144</v>
      </c>
      <c r="S163" s="1">
        <f t="shared" si="65"/>
        <v>2.223554919</v>
      </c>
      <c r="T163" s="1">
        <f t="shared" si="66"/>
        <v>0.03397097792</v>
      </c>
      <c r="U163" s="1">
        <v>55.0</v>
      </c>
      <c r="V163" s="1">
        <f t="shared" si="71"/>
        <v>0.414258025</v>
      </c>
      <c r="W163" s="1">
        <f t="shared" si="67"/>
        <v>206842.8</v>
      </c>
      <c r="X163" s="1">
        <v>30.0</v>
      </c>
      <c r="Y163" s="1">
        <f t="shared" si="68"/>
        <v>68.75</v>
      </c>
      <c r="Z163" s="1">
        <f t="shared" si="69"/>
        <v>0.1965043797</v>
      </c>
      <c r="AA163" s="1">
        <f t="shared" si="70"/>
        <v>70.83333333</v>
      </c>
      <c r="AB163" s="1">
        <f t="shared" si="72"/>
        <v>4.166666667</v>
      </c>
      <c r="AC163" s="1">
        <v>11.0</v>
      </c>
    </row>
    <row r="164" ht="14.25" customHeight="1">
      <c r="Q164" s="3">
        <f t="shared" si="63"/>
        <v>0.0000006086348743</v>
      </c>
      <c r="R164" s="3">
        <f t="shared" si="64"/>
        <v>0.0006086348743</v>
      </c>
      <c r="S164" s="3">
        <f t="shared" si="65"/>
        <v>2.191085547</v>
      </c>
      <c r="T164" s="3">
        <f t="shared" si="66"/>
        <v>0.03347491809</v>
      </c>
      <c r="U164" s="3">
        <v>55.0</v>
      </c>
      <c r="V164" s="3">
        <f t="shared" si="71"/>
        <v>0.4477329431</v>
      </c>
      <c r="W164" s="3">
        <f t="shared" si="67"/>
        <v>206842.8</v>
      </c>
      <c r="X164" s="3">
        <v>30.0</v>
      </c>
      <c r="Y164" s="3">
        <f t="shared" si="68"/>
        <v>72.91666667</v>
      </c>
      <c r="Z164" s="3">
        <f t="shared" si="69"/>
        <v>0.1965043797</v>
      </c>
      <c r="AA164" s="3">
        <f t="shared" si="70"/>
        <v>75</v>
      </c>
      <c r="AB164" s="3">
        <f t="shared" si="72"/>
        <v>4.166666667</v>
      </c>
      <c r="AC164" s="3">
        <v>12.0</v>
      </c>
      <c r="AD164" s="3"/>
      <c r="AE164" s="3">
        <v>12.0</v>
      </c>
      <c r="AF164" s="3"/>
      <c r="AG164" s="3">
        <f>AE164*AC164</f>
        <v>144</v>
      </c>
    </row>
    <row r="165" ht="14.25" customHeight="1">
      <c r="Q165" s="1">
        <f t="shared" si="63"/>
        <v>0.0000006002378993</v>
      </c>
      <c r="R165" s="1">
        <f t="shared" si="64"/>
        <v>0.0006002378993</v>
      </c>
      <c r="S165" s="1">
        <f t="shared" si="65"/>
        <v>2.160856438</v>
      </c>
      <c r="T165" s="1">
        <f t="shared" si="66"/>
        <v>0.03301308446</v>
      </c>
      <c r="U165" s="1">
        <v>55.0</v>
      </c>
      <c r="V165" s="1">
        <f t="shared" si="71"/>
        <v>0.4807460275</v>
      </c>
      <c r="W165" s="1">
        <f t="shared" si="67"/>
        <v>206842.8</v>
      </c>
      <c r="X165" s="1">
        <v>30.0</v>
      </c>
      <c r="Y165" s="1">
        <f t="shared" si="68"/>
        <v>77.08333333</v>
      </c>
      <c r="Z165" s="1">
        <f t="shared" si="69"/>
        <v>0.1965043797</v>
      </c>
      <c r="AA165" s="1">
        <f t="shared" si="70"/>
        <v>79.16666667</v>
      </c>
      <c r="AB165" s="1">
        <f t="shared" si="72"/>
        <v>4.166666667</v>
      </c>
      <c r="AC165" s="1">
        <v>13.0</v>
      </c>
    </row>
    <row r="166" ht="14.25" customHeight="1">
      <c r="Q166" s="1">
        <f t="shared" si="63"/>
        <v>0.0000005923899647</v>
      </c>
      <c r="R166" s="1">
        <f t="shared" si="64"/>
        <v>0.0005923899647</v>
      </c>
      <c r="S166" s="1">
        <f t="shared" si="65"/>
        <v>2.132603873</v>
      </c>
      <c r="T166" s="1">
        <f t="shared" si="66"/>
        <v>0.03258144806</v>
      </c>
      <c r="U166" s="1">
        <v>55.0</v>
      </c>
      <c r="V166" s="1">
        <f t="shared" si="71"/>
        <v>0.5133274756</v>
      </c>
      <c r="W166" s="1">
        <f t="shared" si="67"/>
        <v>206842.8</v>
      </c>
      <c r="X166" s="1">
        <v>30.0</v>
      </c>
      <c r="Y166" s="1">
        <f t="shared" si="68"/>
        <v>81.25</v>
      </c>
      <c r="Z166" s="1">
        <f t="shared" si="69"/>
        <v>0.1965043797</v>
      </c>
      <c r="AA166" s="1">
        <f t="shared" si="70"/>
        <v>83.33333333</v>
      </c>
      <c r="AB166" s="1">
        <f t="shared" si="72"/>
        <v>4.166666667</v>
      </c>
      <c r="AC166" s="1">
        <v>14.0</v>
      </c>
    </row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4.43"/>
    <col customWidth="1" min="2" max="2" width="23.29"/>
    <col customWidth="1" min="3" max="3" width="23.71"/>
    <col customWidth="1" min="4" max="4" width="20.43"/>
    <col customWidth="1" min="5" max="5" width="12.57"/>
    <col customWidth="1" min="6" max="6" width="7.0"/>
    <col customWidth="1" min="7" max="7" width="15.29"/>
    <col customWidth="1" min="8" max="11" width="8.71"/>
    <col customWidth="1" min="12" max="12" width="9.0"/>
    <col customWidth="1" min="13" max="13" width="22.29"/>
    <col customWidth="1" min="14" max="15" width="9.0"/>
    <col customWidth="1" min="16" max="16" width="8.71"/>
    <col customWidth="1" min="17" max="19" width="16.29"/>
    <col customWidth="1" min="20" max="21" width="9.0"/>
    <col customWidth="1" min="22" max="22" width="15.86"/>
    <col customWidth="1" min="23" max="28" width="9.0"/>
    <col customWidth="1" min="29" max="29" width="12.0"/>
    <col customWidth="1" min="30" max="33" width="8.71"/>
  </cols>
  <sheetData>
    <row r="1" ht="14.25" customHeight="1">
      <c r="A1" s="1" t="s">
        <v>15</v>
      </c>
    </row>
    <row r="2" ht="14.25" customHeight="1">
      <c r="A2" s="1" t="s">
        <v>26</v>
      </c>
      <c r="J2" s="5" t="s">
        <v>71</v>
      </c>
      <c r="M2" s="1" t="s">
        <v>4</v>
      </c>
      <c r="N2" s="1" t="str">
        <f t="shared" ref="N2:O2" si="1">H2</f>
        <v/>
      </c>
      <c r="O2" s="1" t="str">
        <f t="shared" si="1"/>
        <v/>
      </c>
      <c r="AB2" s="1" t="s">
        <v>61</v>
      </c>
    </row>
    <row r="3" ht="14.25" customHeight="1">
      <c r="A3" s="1" t="s">
        <v>27</v>
      </c>
      <c r="B3" s="1" t="s">
        <v>28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33</v>
      </c>
      <c r="L3" s="1" t="s">
        <v>13</v>
      </c>
      <c r="M3" s="1" t="s">
        <v>14</v>
      </c>
      <c r="N3" s="1" t="s">
        <v>11</v>
      </c>
      <c r="O3" s="1" t="s">
        <v>12</v>
      </c>
      <c r="Q3" s="1" t="s">
        <v>5</v>
      </c>
      <c r="R3" s="1" t="s">
        <v>5</v>
      </c>
      <c r="S3" s="1" t="s">
        <v>5</v>
      </c>
      <c r="Y3" s="1" t="s">
        <v>62</v>
      </c>
      <c r="AA3" s="1" t="s">
        <v>47</v>
      </c>
      <c r="AB3" s="1" t="s">
        <v>63</v>
      </c>
      <c r="AC3" s="1" t="s">
        <v>48</v>
      </c>
    </row>
    <row r="4" ht="14.25" customHeight="1">
      <c r="B4" s="1" t="s">
        <v>40</v>
      </c>
      <c r="C4" s="1" t="s">
        <v>19</v>
      </c>
      <c r="D4" s="1" t="s">
        <v>41</v>
      </c>
      <c r="E4" s="1" t="s">
        <v>42</v>
      </c>
      <c r="F4" s="1" t="s">
        <v>43</v>
      </c>
      <c r="G4" s="1" t="s">
        <v>44</v>
      </c>
      <c r="L4" s="1" t="s">
        <v>21</v>
      </c>
      <c r="M4" s="1" t="s">
        <v>25</v>
      </c>
      <c r="N4" s="1" t="s">
        <v>23</v>
      </c>
      <c r="O4" s="1" t="s">
        <v>24</v>
      </c>
      <c r="Q4" s="1" t="s">
        <v>16</v>
      </c>
      <c r="R4" s="1" t="s">
        <v>17</v>
      </c>
      <c r="S4" s="1" t="s">
        <v>18</v>
      </c>
      <c r="T4" s="1" t="s">
        <v>50</v>
      </c>
      <c r="U4" s="1" t="s">
        <v>65</v>
      </c>
      <c r="V4" s="1" t="s">
        <v>51</v>
      </c>
      <c r="W4" s="1" t="s">
        <v>66</v>
      </c>
      <c r="X4" s="1" t="s">
        <v>9</v>
      </c>
      <c r="Y4" s="1" t="s">
        <v>67</v>
      </c>
      <c r="Z4" s="1" t="s">
        <v>15</v>
      </c>
      <c r="AA4" s="1">
        <v>25.0</v>
      </c>
    </row>
    <row r="5" ht="14.25" customHeight="1">
      <c r="A5" s="1">
        <f t="shared" ref="A5:A7" si="2">(E5/F5)/G5</f>
        <v>342.6184751</v>
      </c>
      <c r="D5" s="1">
        <v>1111.523713456697</v>
      </c>
      <c r="E5" s="1">
        <f t="shared" ref="E5:E7" si="3">D5/1000</f>
        <v>1.111523713</v>
      </c>
      <c r="F5" s="1">
        <v>0.036575</v>
      </c>
      <c r="G5" s="1">
        <v>0.0887</v>
      </c>
      <c r="L5" s="1">
        <f t="shared" ref="L5:L7" si="4">220*N5*(O5^(0.5))</f>
        <v>135726.1042</v>
      </c>
      <c r="M5" s="1">
        <f t="shared" ref="M5:M7" si="5">L5/6894.76</f>
        <v>19.68539937</v>
      </c>
      <c r="N5" s="1">
        <v>33.33</v>
      </c>
      <c r="O5" s="1">
        <f t="shared" ref="O5:O7" si="6">A5</f>
        <v>342.6184751</v>
      </c>
      <c r="Q5" s="1">
        <f t="shared" ref="Q5:Q7" si="7">(3*10^(-8))*(W5^(0.4))*(Y5^(-0.25))*(Z5^(0.5))</f>
        <v>0.00003090821884</v>
      </c>
      <c r="R5" s="1">
        <f t="shared" ref="R5:R7" si="8">1000*Q5</f>
        <v>0.03090821884</v>
      </c>
      <c r="S5" s="1">
        <f t="shared" ref="S5:S7" si="9">R5*3600</f>
        <v>111.2695878</v>
      </c>
      <c r="T5" s="1">
        <f t="shared" ref="T5:T7" si="10">R5*U5</f>
        <v>1.699952036</v>
      </c>
      <c r="U5" s="1">
        <v>55.0</v>
      </c>
      <c r="V5" s="1">
        <f t="shared" ref="V5:V7" si="11">0+T5</f>
        <v>1.699952036</v>
      </c>
      <c r="W5" s="1">
        <f t="shared" ref="W5:W7" si="12">X5*6894.76</f>
        <v>206842.8</v>
      </c>
      <c r="X5" s="1">
        <v>30.0</v>
      </c>
      <c r="Y5" s="1">
        <v>33.33</v>
      </c>
      <c r="Z5" s="1">
        <f t="shared" ref="Z5:Z7" si="13">A5</f>
        <v>342.6184751</v>
      </c>
      <c r="AA5" s="1">
        <f>25+(50/3)</f>
        <v>41.66666667</v>
      </c>
      <c r="AB5" s="1">
        <v>1.7857142857142774</v>
      </c>
      <c r="AC5" s="1">
        <v>1.0</v>
      </c>
    </row>
    <row r="6" ht="14.25" customHeight="1">
      <c r="A6" s="1">
        <f t="shared" si="2"/>
        <v>419.5658454</v>
      </c>
      <c r="D6" s="1">
        <v>1361.1565644847503</v>
      </c>
      <c r="E6" s="1">
        <f t="shared" si="3"/>
        <v>1.361156564</v>
      </c>
      <c r="F6" s="1">
        <v>0.036575</v>
      </c>
      <c r="G6" s="1">
        <v>0.0887</v>
      </c>
      <c r="L6" s="1">
        <f t="shared" si="4"/>
        <v>225316.3716</v>
      </c>
      <c r="M6" s="1">
        <f t="shared" si="5"/>
        <v>32.67936397</v>
      </c>
      <c r="N6" s="1">
        <v>50.0</v>
      </c>
      <c r="O6" s="1">
        <f t="shared" si="6"/>
        <v>419.5658454</v>
      </c>
      <c r="Q6" s="1">
        <f t="shared" si="7"/>
        <v>0.00003090544353</v>
      </c>
      <c r="R6" s="1">
        <f t="shared" si="8"/>
        <v>0.03090544353</v>
      </c>
      <c r="S6" s="1">
        <f t="shared" si="9"/>
        <v>111.2595967</v>
      </c>
      <c r="T6" s="1">
        <f t="shared" si="10"/>
        <v>1.699799394</v>
      </c>
      <c r="U6" s="1">
        <v>55.0</v>
      </c>
      <c r="V6" s="1">
        <f t="shared" si="11"/>
        <v>1.699799394</v>
      </c>
      <c r="W6" s="1">
        <f t="shared" si="12"/>
        <v>206842.8</v>
      </c>
      <c r="X6" s="1">
        <v>30.0</v>
      </c>
      <c r="Y6" s="1">
        <v>50.0</v>
      </c>
      <c r="Z6" s="1">
        <f t="shared" si="13"/>
        <v>419.5658454</v>
      </c>
      <c r="AA6" s="1">
        <f t="shared" ref="AA6:AA7" si="14">AA5+(50/3)</f>
        <v>58.33333333</v>
      </c>
    </row>
    <row r="7" ht="14.25" customHeight="1">
      <c r="A7" s="1">
        <f t="shared" si="2"/>
        <v>484.0395226</v>
      </c>
      <c r="D7" s="1">
        <v>1570.3222293866215</v>
      </c>
      <c r="E7" s="1">
        <f t="shared" si="3"/>
        <v>1.570322229</v>
      </c>
      <c r="F7" s="1">
        <v>0.036575</v>
      </c>
      <c r="G7" s="1">
        <v>0.0887</v>
      </c>
      <c r="L7" s="1">
        <f t="shared" si="4"/>
        <v>322647.5726</v>
      </c>
      <c r="M7" s="1">
        <f t="shared" si="5"/>
        <v>46.79605565</v>
      </c>
      <c r="N7" s="1">
        <v>66.66</v>
      </c>
      <c r="O7" s="1">
        <f t="shared" si="6"/>
        <v>484.0395226</v>
      </c>
      <c r="Q7" s="1">
        <f t="shared" si="7"/>
        <v>0.00003089238955</v>
      </c>
      <c r="R7" s="1">
        <f t="shared" si="8"/>
        <v>0.03089238955</v>
      </c>
      <c r="S7" s="1">
        <f t="shared" si="9"/>
        <v>111.2126024</v>
      </c>
      <c r="T7" s="1">
        <f t="shared" si="10"/>
        <v>1.699081425</v>
      </c>
      <c r="U7" s="1">
        <v>55.0</v>
      </c>
      <c r="V7" s="1">
        <f t="shared" si="11"/>
        <v>1.699081425</v>
      </c>
      <c r="W7" s="1">
        <f t="shared" si="12"/>
        <v>206842.8</v>
      </c>
      <c r="X7" s="1">
        <v>30.0</v>
      </c>
      <c r="Y7" s="1">
        <v>66.66</v>
      </c>
      <c r="Z7" s="1">
        <f t="shared" si="13"/>
        <v>484.0395226</v>
      </c>
      <c r="AA7" s="1">
        <f t="shared" si="14"/>
        <v>75</v>
      </c>
    </row>
    <row r="8" ht="14.25" customHeight="1">
      <c r="J8" s="1" t="s">
        <v>72</v>
      </c>
      <c r="T8" s="1">
        <f>SUM(T5:T7)</f>
        <v>5.098832855</v>
      </c>
    </row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>
      <c r="AD15" s="4"/>
    </row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>
      <c r="AD33" s="3"/>
      <c r="AE33" s="3"/>
      <c r="AF33" s="3"/>
      <c r="AG33" s="3"/>
    </row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>
      <c r="A47" s="1" t="s">
        <v>15</v>
      </c>
      <c r="B47" s="1" t="s">
        <v>73</v>
      </c>
    </row>
    <row r="48" ht="14.25" customHeight="1">
      <c r="A48" s="1" t="s">
        <v>26</v>
      </c>
      <c r="J48" s="5" t="s">
        <v>74</v>
      </c>
      <c r="M48" s="1" t="s">
        <v>4</v>
      </c>
      <c r="N48" s="1" t="str">
        <f t="shared" ref="N48:O48" si="15">H48</f>
        <v/>
      </c>
      <c r="O48" s="1" t="str">
        <f t="shared" si="15"/>
        <v/>
      </c>
    </row>
    <row r="49" ht="14.25" customHeight="1">
      <c r="A49" s="1" t="s">
        <v>27</v>
      </c>
      <c r="B49" s="1" t="s">
        <v>28</v>
      </c>
      <c r="C49" s="1" t="s">
        <v>29</v>
      </c>
      <c r="D49" s="1" t="s">
        <v>30</v>
      </c>
      <c r="E49" s="1" t="s">
        <v>31</v>
      </c>
      <c r="F49" s="1" t="s">
        <v>32</v>
      </c>
      <c r="G49" s="1" t="s">
        <v>33</v>
      </c>
      <c r="L49" s="1" t="s">
        <v>13</v>
      </c>
      <c r="M49" s="1" t="s">
        <v>14</v>
      </c>
      <c r="N49" s="1" t="s">
        <v>11</v>
      </c>
      <c r="O49" s="1" t="s">
        <v>12</v>
      </c>
      <c r="Q49" s="1" t="s">
        <v>5</v>
      </c>
      <c r="R49" s="1" t="s">
        <v>5</v>
      </c>
      <c r="S49" s="1" t="s">
        <v>5</v>
      </c>
      <c r="Y49" s="1" t="s">
        <v>62</v>
      </c>
    </row>
    <row r="50" ht="14.25" customHeight="1">
      <c r="B50" s="1" t="s">
        <v>40</v>
      </c>
      <c r="C50" s="1" t="s">
        <v>19</v>
      </c>
      <c r="D50" s="1" t="s">
        <v>41</v>
      </c>
      <c r="E50" s="1" t="s">
        <v>42</v>
      </c>
      <c r="F50" s="1" t="s">
        <v>43</v>
      </c>
      <c r="G50" s="1" t="s">
        <v>44</v>
      </c>
      <c r="L50" s="1" t="s">
        <v>21</v>
      </c>
      <c r="M50" s="1" t="s">
        <v>25</v>
      </c>
      <c r="N50" s="1" t="s">
        <v>23</v>
      </c>
      <c r="O50" s="1" t="s">
        <v>24</v>
      </c>
      <c r="Q50" s="1" t="s">
        <v>16</v>
      </c>
      <c r="R50" s="1" t="s">
        <v>17</v>
      </c>
      <c r="S50" s="1" t="s">
        <v>18</v>
      </c>
      <c r="T50" s="1" t="s">
        <v>50</v>
      </c>
      <c r="U50" s="1" t="s">
        <v>65</v>
      </c>
      <c r="V50" s="1" t="s">
        <v>51</v>
      </c>
      <c r="W50" s="1" t="s">
        <v>66</v>
      </c>
      <c r="X50" s="1" t="s">
        <v>9</v>
      </c>
      <c r="Y50" s="1" t="s">
        <v>67</v>
      </c>
      <c r="Z50" s="1" t="s">
        <v>15</v>
      </c>
      <c r="AA50" s="1">
        <v>25.0</v>
      </c>
    </row>
    <row r="51" ht="14.25" customHeight="1">
      <c r="A51" s="1">
        <f t="shared" ref="A51:A80" si="16">(E51/F51)/G51</f>
        <v>3.017647064</v>
      </c>
      <c r="D51" s="1">
        <v>9.789858150493853</v>
      </c>
      <c r="E51" s="1">
        <f t="shared" ref="E51:E80" si="17">D51/1000</f>
        <v>0.00978985815</v>
      </c>
      <c r="F51" s="1">
        <v>0.036575</v>
      </c>
      <c r="G51" s="1">
        <v>0.0887</v>
      </c>
      <c r="L51" s="1">
        <f t="shared" ref="L51:L80" si="18">220*N51*(O51^(0.5))</f>
        <v>9872.732064</v>
      </c>
      <c r="M51" s="1">
        <f t="shared" ref="M51:M80" si="19">L51/6894.76</f>
        <v>1.431918162</v>
      </c>
      <c r="N51" s="1">
        <f t="shared" ref="N51:N80" si="20">Y51</f>
        <v>25.83333333</v>
      </c>
      <c r="O51" s="1">
        <f t="shared" ref="O51:O80" si="21">A51</f>
        <v>3.017647064</v>
      </c>
      <c r="Q51" s="1">
        <f t="shared" ref="Q51:Q80" si="22">(3*10^(-8))*(W51^(0.4))*(Y51^(-0.25))*(Z51^(0.5))</f>
        <v>0.00000309148062</v>
      </c>
      <c r="R51" s="1">
        <f t="shared" ref="R51:R80" si="23">1000*Q51</f>
        <v>0.00309148062</v>
      </c>
      <c r="S51" s="1">
        <f t="shared" ref="S51:S80" si="24">R51*3600</f>
        <v>11.12933023</v>
      </c>
      <c r="T51" s="1">
        <f t="shared" ref="T51:T80" si="25">R51*U51</f>
        <v>0.1700314341</v>
      </c>
      <c r="U51" s="1">
        <v>55.0</v>
      </c>
      <c r="V51" s="1">
        <f t="shared" ref="V51:V80" si="26">0+T51</f>
        <v>0.1700314341</v>
      </c>
      <c r="W51" s="1">
        <f t="shared" ref="W51:W80" si="27">X51*6894.76</f>
        <v>206842.8</v>
      </c>
      <c r="X51" s="1">
        <v>30.0</v>
      </c>
      <c r="Y51" s="1">
        <f t="shared" ref="Y51:Y80" si="28">(AA50+AA51)/2</f>
        <v>25.83333333</v>
      </c>
      <c r="Z51" s="1">
        <f t="shared" ref="Z51:Z80" si="29">A51</f>
        <v>3.017647064</v>
      </c>
      <c r="AA51" s="1">
        <f t="shared" ref="AA51:AA80" si="30">AA50+(50/30)</f>
        <v>26.66666667</v>
      </c>
    </row>
    <row r="52" ht="14.25" customHeight="1">
      <c r="A52" s="1">
        <f t="shared" si="16"/>
        <v>3.148853366</v>
      </c>
      <c r="D52" s="1">
        <v>10.215517960858556</v>
      </c>
      <c r="E52" s="1">
        <f t="shared" si="17"/>
        <v>0.01021551796</v>
      </c>
      <c r="F52" s="1">
        <v>0.036575</v>
      </c>
      <c r="G52" s="1">
        <v>0.0887</v>
      </c>
      <c r="L52" s="1">
        <f t="shared" si="18"/>
        <v>10735.73031</v>
      </c>
      <c r="M52" s="1">
        <f t="shared" si="19"/>
        <v>1.557085426</v>
      </c>
      <c r="N52" s="1">
        <f t="shared" si="20"/>
        <v>27.5</v>
      </c>
      <c r="O52" s="1">
        <f t="shared" si="21"/>
        <v>3.148853366</v>
      </c>
      <c r="Q52" s="1">
        <f t="shared" si="22"/>
        <v>0.000003108998146</v>
      </c>
      <c r="R52" s="1">
        <f t="shared" si="23"/>
        <v>0.003108998146</v>
      </c>
      <c r="S52" s="1">
        <f t="shared" si="24"/>
        <v>11.19239333</v>
      </c>
      <c r="T52" s="1">
        <f t="shared" si="25"/>
        <v>0.170994898</v>
      </c>
      <c r="U52" s="1">
        <v>55.0</v>
      </c>
      <c r="V52" s="1">
        <f t="shared" si="26"/>
        <v>0.170994898</v>
      </c>
      <c r="W52" s="1">
        <f t="shared" si="27"/>
        <v>206842.8</v>
      </c>
      <c r="X52" s="1">
        <v>30.0</v>
      </c>
      <c r="Y52" s="1">
        <f t="shared" si="28"/>
        <v>27.5</v>
      </c>
      <c r="Z52" s="1">
        <f t="shared" si="29"/>
        <v>3.148853366</v>
      </c>
      <c r="AA52" s="1">
        <f t="shared" si="30"/>
        <v>28.33333333</v>
      </c>
    </row>
    <row r="53" ht="14.25" customHeight="1">
      <c r="A53" s="1">
        <f t="shared" si="16"/>
        <v>3.237087506</v>
      </c>
      <c r="D53" s="1">
        <v>10.501767380977038</v>
      </c>
      <c r="E53" s="1">
        <f t="shared" si="17"/>
        <v>0.01050176738</v>
      </c>
      <c r="F53" s="1">
        <v>0.036575</v>
      </c>
      <c r="G53" s="1">
        <v>0.0887</v>
      </c>
      <c r="L53" s="1">
        <f t="shared" si="18"/>
        <v>11544.80758</v>
      </c>
      <c r="M53" s="1">
        <f t="shared" si="19"/>
        <v>1.674432117</v>
      </c>
      <c r="N53" s="1">
        <f t="shared" si="20"/>
        <v>29.16666667</v>
      </c>
      <c r="O53" s="1">
        <f t="shared" si="21"/>
        <v>3.237087506</v>
      </c>
      <c r="Q53" s="1">
        <f t="shared" si="22"/>
        <v>0.000003106225196</v>
      </c>
      <c r="R53" s="1">
        <f t="shared" si="23"/>
        <v>0.003106225196</v>
      </c>
      <c r="S53" s="1">
        <f t="shared" si="24"/>
        <v>11.18241071</v>
      </c>
      <c r="T53" s="1">
        <f t="shared" si="25"/>
        <v>0.1708423858</v>
      </c>
      <c r="U53" s="1">
        <v>55.0</v>
      </c>
      <c r="V53" s="1">
        <f t="shared" si="26"/>
        <v>0.1708423858</v>
      </c>
      <c r="W53" s="1">
        <f t="shared" si="27"/>
        <v>206842.8</v>
      </c>
      <c r="X53" s="1">
        <v>30.0</v>
      </c>
      <c r="Y53" s="1">
        <f t="shared" si="28"/>
        <v>29.16666667</v>
      </c>
      <c r="Z53" s="1">
        <f t="shared" si="29"/>
        <v>3.237087506</v>
      </c>
      <c r="AA53" s="1">
        <f t="shared" si="30"/>
        <v>30</v>
      </c>
    </row>
    <row r="54" ht="14.25" customHeight="1">
      <c r="A54" s="1">
        <f t="shared" si="16"/>
        <v>3.322847544</v>
      </c>
      <c r="D54" s="1">
        <v>10.779990310085726</v>
      </c>
      <c r="E54" s="1">
        <f t="shared" si="17"/>
        <v>0.01077999031</v>
      </c>
      <c r="F54" s="1">
        <v>0.036575</v>
      </c>
      <c r="G54" s="1">
        <v>0.0887</v>
      </c>
      <c r="L54" s="1">
        <f t="shared" si="18"/>
        <v>12365.12089</v>
      </c>
      <c r="M54" s="1">
        <f t="shared" si="19"/>
        <v>1.793408457</v>
      </c>
      <c r="N54" s="1">
        <f t="shared" si="20"/>
        <v>30.83333333</v>
      </c>
      <c r="O54" s="1">
        <f t="shared" si="21"/>
        <v>3.322847544</v>
      </c>
      <c r="Q54" s="1">
        <f t="shared" si="22"/>
        <v>0.000003103684064</v>
      </c>
      <c r="R54" s="1">
        <f t="shared" si="23"/>
        <v>0.003103684064</v>
      </c>
      <c r="S54" s="1">
        <f t="shared" si="24"/>
        <v>11.17326263</v>
      </c>
      <c r="T54" s="1">
        <f t="shared" si="25"/>
        <v>0.1707026235</v>
      </c>
      <c r="U54" s="1">
        <v>55.0</v>
      </c>
      <c r="V54" s="1">
        <f t="shared" si="26"/>
        <v>0.1707026235</v>
      </c>
      <c r="W54" s="1">
        <f t="shared" si="27"/>
        <v>206842.8</v>
      </c>
      <c r="X54" s="1">
        <v>30.0</v>
      </c>
      <c r="Y54" s="1">
        <f t="shared" si="28"/>
        <v>30.83333333</v>
      </c>
      <c r="Z54" s="1">
        <f t="shared" si="29"/>
        <v>3.322847544</v>
      </c>
      <c r="AA54" s="1">
        <f t="shared" si="30"/>
        <v>31.66666667</v>
      </c>
    </row>
    <row r="55" ht="14.25" customHeight="1">
      <c r="A55" s="1">
        <f t="shared" si="16"/>
        <v>3.31819886</v>
      </c>
      <c r="D55" s="1">
        <v>10.764909036415268</v>
      </c>
      <c r="E55" s="1">
        <f t="shared" si="17"/>
        <v>0.01076490904</v>
      </c>
      <c r="F55" s="1">
        <v>0.036575</v>
      </c>
      <c r="G55" s="1">
        <v>0.0887</v>
      </c>
      <c r="L55" s="1">
        <f t="shared" si="18"/>
        <v>13024.38564</v>
      </c>
      <c r="M55" s="1">
        <f t="shared" si="19"/>
        <v>1.889026686</v>
      </c>
      <c r="N55" s="1">
        <f t="shared" si="20"/>
        <v>32.5</v>
      </c>
      <c r="O55" s="1">
        <f t="shared" si="21"/>
        <v>3.31819886</v>
      </c>
      <c r="Q55" s="1">
        <f t="shared" si="22"/>
        <v>0.00000310137269</v>
      </c>
      <c r="R55" s="1">
        <f t="shared" si="23"/>
        <v>0.00310137269</v>
      </c>
      <c r="S55" s="1">
        <f t="shared" si="24"/>
        <v>11.16494168</v>
      </c>
      <c r="T55" s="1">
        <f t="shared" si="25"/>
        <v>0.1705754979</v>
      </c>
      <c r="U55" s="1">
        <v>55.0</v>
      </c>
      <c r="V55" s="1">
        <f t="shared" si="26"/>
        <v>0.1705754979</v>
      </c>
      <c r="W55" s="1">
        <f t="shared" si="27"/>
        <v>213737.56</v>
      </c>
      <c r="X55" s="1">
        <v>31.0</v>
      </c>
      <c r="Y55" s="1">
        <f t="shared" si="28"/>
        <v>32.5</v>
      </c>
      <c r="Z55" s="1">
        <f t="shared" si="29"/>
        <v>3.31819886</v>
      </c>
      <c r="AA55" s="1">
        <f t="shared" si="30"/>
        <v>33.33333333</v>
      </c>
    </row>
    <row r="56" ht="14.25" customHeight="1">
      <c r="A56" s="1">
        <f t="shared" si="16"/>
        <v>3.323442513</v>
      </c>
      <c r="D56" s="1">
        <v>10.781920507976421</v>
      </c>
      <c r="E56" s="1">
        <f t="shared" si="17"/>
        <v>0.01078192051</v>
      </c>
      <c r="F56" s="1">
        <v>0.036575</v>
      </c>
      <c r="G56" s="1">
        <v>0.0887</v>
      </c>
      <c r="L56" s="1">
        <f t="shared" si="18"/>
        <v>13703.11735</v>
      </c>
      <c r="M56" s="1">
        <f t="shared" si="19"/>
        <v>1.98746836</v>
      </c>
      <c r="N56" s="1">
        <f t="shared" si="20"/>
        <v>34.16666667</v>
      </c>
      <c r="O56" s="1">
        <f t="shared" si="21"/>
        <v>3.323442513</v>
      </c>
      <c r="Q56" s="1">
        <f t="shared" si="22"/>
        <v>0.000003104433349</v>
      </c>
      <c r="R56" s="1">
        <f t="shared" si="23"/>
        <v>0.003104433349</v>
      </c>
      <c r="S56" s="1">
        <f t="shared" si="24"/>
        <v>11.17596006</v>
      </c>
      <c r="T56" s="1">
        <f t="shared" si="25"/>
        <v>0.1707438342</v>
      </c>
      <c r="U56" s="1">
        <v>55.0</v>
      </c>
      <c r="V56" s="1">
        <f t="shared" si="26"/>
        <v>0.1707438342</v>
      </c>
      <c r="W56" s="1">
        <f t="shared" si="27"/>
        <v>220632.32</v>
      </c>
      <c r="X56" s="1">
        <v>32.0</v>
      </c>
      <c r="Y56" s="1">
        <f t="shared" si="28"/>
        <v>34.16666667</v>
      </c>
      <c r="Z56" s="1">
        <f t="shared" si="29"/>
        <v>3.323442513</v>
      </c>
      <c r="AA56" s="1">
        <f t="shared" si="30"/>
        <v>35</v>
      </c>
    </row>
    <row r="57" ht="14.25" customHeight="1">
      <c r="A57" s="1">
        <f t="shared" si="16"/>
        <v>3.321928914</v>
      </c>
      <c r="D57" s="1">
        <v>10.777010089069707</v>
      </c>
      <c r="E57" s="1">
        <f t="shared" si="17"/>
        <v>0.01077701009</v>
      </c>
      <c r="F57" s="1">
        <v>0.036575</v>
      </c>
      <c r="G57" s="1">
        <v>0.0887</v>
      </c>
      <c r="L57" s="1">
        <f t="shared" si="18"/>
        <v>14368.2891</v>
      </c>
      <c r="M57" s="1">
        <f t="shared" si="19"/>
        <v>2.083943328</v>
      </c>
      <c r="N57" s="1">
        <f t="shared" si="20"/>
        <v>35.83333333</v>
      </c>
      <c r="O57" s="1">
        <f t="shared" si="21"/>
        <v>3.321928914</v>
      </c>
      <c r="Q57" s="1">
        <f t="shared" si="22"/>
        <v>0.000003104973208</v>
      </c>
      <c r="R57" s="1">
        <f t="shared" si="23"/>
        <v>0.003104973208</v>
      </c>
      <c r="S57" s="1">
        <f t="shared" si="24"/>
        <v>11.17790355</v>
      </c>
      <c r="T57" s="1">
        <f t="shared" si="25"/>
        <v>0.1707735264</v>
      </c>
      <c r="U57" s="1">
        <v>55.0</v>
      </c>
      <c r="V57" s="1">
        <f t="shared" si="26"/>
        <v>0.1707735264</v>
      </c>
      <c r="W57" s="1">
        <f t="shared" si="27"/>
        <v>227527.08</v>
      </c>
      <c r="X57" s="1">
        <v>33.0</v>
      </c>
      <c r="Y57" s="1">
        <f t="shared" si="28"/>
        <v>35.83333333</v>
      </c>
      <c r="Z57" s="1">
        <f t="shared" si="29"/>
        <v>3.321928914</v>
      </c>
      <c r="AA57" s="1">
        <f t="shared" si="30"/>
        <v>36.66666667</v>
      </c>
    </row>
    <row r="58" ht="14.25" customHeight="1">
      <c r="A58" s="1">
        <f t="shared" si="16"/>
        <v>3.319370774</v>
      </c>
      <c r="D58" s="1">
        <v>10.768710962299657</v>
      </c>
      <c r="E58" s="1">
        <f t="shared" si="17"/>
        <v>0.01076871096</v>
      </c>
      <c r="F58" s="1">
        <v>0.036575</v>
      </c>
      <c r="G58" s="1">
        <v>0.0887</v>
      </c>
      <c r="L58" s="1">
        <f t="shared" si="18"/>
        <v>15030.79084</v>
      </c>
      <c r="M58" s="1">
        <f t="shared" si="19"/>
        <v>2.180031044</v>
      </c>
      <c r="N58" s="1">
        <f t="shared" si="20"/>
        <v>37.5</v>
      </c>
      <c r="O58" s="1">
        <f t="shared" si="21"/>
        <v>3.319370774</v>
      </c>
      <c r="Q58" s="1">
        <f t="shared" si="22"/>
        <v>0.000003105564466</v>
      </c>
      <c r="R58" s="1">
        <f t="shared" si="23"/>
        <v>0.003105564466</v>
      </c>
      <c r="S58" s="1">
        <f t="shared" si="24"/>
        <v>11.18003208</v>
      </c>
      <c r="T58" s="1">
        <f t="shared" si="25"/>
        <v>0.1708060456</v>
      </c>
      <c r="U58" s="1">
        <v>55.0</v>
      </c>
      <c r="V58" s="1">
        <f t="shared" si="26"/>
        <v>0.1708060456</v>
      </c>
      <c r="W58" s="1">
        <f t="shared" si="27"/>
        <v>234421.84</v>
      </c>
      <c r="X58" s="1">
        <v>34.0</v>
      </c>
      <c r="Y58" s="1">
        <f t="shared" si="28"/>
        <v>37.5</v>
      </c>
      <c r="Z58" s="1">
        <f t="shared" si="29"/>
        <v>3.319370774</v>
      </c>
      <c r="AA58" s="1">
        <f t="shared" si="30"/>
        <v>38.33333333</v>
      </c>
    </row>
    <row r="59" ht="14.25" customHeight="1">
      <c r="A59" s="1">
        <f t="shared" si="16"/>
        <v>3.315936783</v>
      </c>
      <c r="D59" s="1">
        <v>10.757570401505</v>
      </c>
      <c r="E59" s="1">
        <f t="shared" si="17"/>
        <v>0.0107575704</v>
      </c>
      <c r="F59" s="1">
        <v>0.036575</v>
      </c>
      <c r="G59" s="1">
        <v>0.0887</v>
      </c>
      <c r="L59" s="1">
        <f t="shared" si="18"/>
        <v>15690.70343</v>
      </c>
      <c r="M59" s="1">
        <f t="shared" si="19"/>
        <v>2.275743235</v>
      </c>
      <c r="N59" s="1">
        <f t="shared" si="20"/>
        <v>39.16666667</v>
      </c>
      <c r="O59" s="1">
        <f t="shared" si="21"/>
        <v>3.315936783</v>
      </c>
      <c r="Q59" s="1">
        <f t="shared" si="22"/>
        <v>0.000003106204911</v>
      </c>
      <c r="R59" s="1">
        <f t="shared" si="23"/>
        <v>0.003106204911</v>
      </c>
      <c r="S59" s="1">
        <f t="shared" si="24"/>
        <v>11.18233768</v>
      </c>
      <c r="T59" s="1">
        <f t="shared" si="25"/>
        <v>0.1708412701</v>
      </c>
      <c r="U59" s="1">
        <v>55.0</v>
      </c>
      <c r="V59" s="1">
        <f t="shared" si="26"/>
        <v>0.1708412701</v>
      </c>
      <c r="W59" s="1">
        <f t="shared" si="27"/>
        <v>241316.6</v>
      </c>
      <c r="X59" s="1">
        <v>35.0</v>
      </c>
      <c r="Y59" s="1">
        <f t="shared" si="28"/>
        <v>39.16666667</v>
      </c>
      <c r="Z59" s="1">
        <f t="shared" si="29"/>
        <v>3.315936783</v>
      </c>
      <c r="AA59" s="1">
        <f t="shared" si="30"/>
        <v>40</v>
      </c>
    </row>
    <row r="60" ht="14.25" customHeight="1">
      <c r="A60" s="1">
        <f t="shared" si="16"/>
        <v>3.311769757</v>
      </c>
      <c r="D60" s="1">
        <v>10.744051723759185</v>
      </c>
      <c r="E60" s="1">
        <f t="shared" si="17"/>
        <v>0.01074405172</v>
      </c>
      <c r="F60" s="1">
        <v>0.036575</v>
      </c>
      <c r="G60" s="1">
        <v>0.0887</v>
      </c>
      <c r="L60" s="1">
        <f t="shared" si="18"/>
        <v>16348.11118</v>
      </c>
      <c r="M60" s="1">
        <f t="shared" si="19"/>
        <v>2.371092131</v>
      </c>
      <c r="N60" s="1">
        <f t="shared" si="20"/>
        <v>40.83333333</v>
      </c>
      <c r="O60" s="1">
        <f t="shared" si="21"/>
        <v>3.311769757</v>
      </c>
      <c r="Q60" s="1">
        <f t="shared" si="22"/>
        <v>0.000003106892851</v>
      </c>
      <c r="R60" s="1">
        <f t="shared" si="23"/>
        <v>0.003106892851</v>
      </c>
      <c r="S60" s="1">
        <f t="shared" si="24"/>
        <v>11.18481426</v>
      </c>
      <c r="T60" s="1">
        <f t="shared" si="25"/>
        <v>0.1708791068</v>
      </c>
      <c r="U60" s="1">
        <v>55.0</v>
      </c>
      <c r="V60" s="1">
        <f t="shared" si="26"/>
        <v>0.1708791068</v>
      </c>
      <c r="W60" s="1">
        <f t="shared" si="27"/>
        <v>248211.36</v>
      </c>
      <c r="X60" s="1">
        <v>36.0</v>
      </c>
      <c r="Y60" s="1">
        <f t="shared" si="28"/>
        <v>40.83333333</v>
      </c>
      <c r="Z60" s="1">
        <f t="shared" si="29"/>
        <v>3.311769757</v>
      </c>
      <c r="AA60" s="1">
        <f t="shared" si="30"/>
        <v>41.66666667</v>
      </c>
    </row>
    <row r="61" ht="14.25" customHeight="1">
      <c r="A61" s="1">
        <f t="shared" si="16"/>
        <v>3.306991091</v>
      </c>
      <c r="D61" s="1">
        <v>10.728548764458145</v>
      </c>
      <c r="E61" s="1">
        <f t="shared" si="17"/>
        <v>0.01072854876</v>
      </c>
      <c r="F61" s="1">
        <v>0.036575</v>
      </c>
      <c r="G61" s="1">
        <v>0.0887</v>
      </c>
      <c r="L61" s="1">
        <f t="shared" si="18"/>
        <v>17003.10056</v>
      </c>
      <c r="M61" s="1">
        <f t="shared" si="19"/>
        <v>2.466090271</v>
      </c>
      <c r="N61" s="1">
        <f t="shared" si="20"/>
        <v>42.5</v>
      </c>
      <c r="O61" s="1">
        <f t="shared" si="21"/>
        <v>3.306991091</v>
      </c>
      <c r="Q61" s="1">
        <f t="shared" si="22"/>
        <v>0.000003107626997</v>
      </c>
      <c r="R61" s="1">
        <f t="shared" si="23"/>
        <v>0.003107626997</v>
      </c>
      <c r="S61" s="1">
        <f t="shared" si="24"/>
        <v>11.18745719</v>
      </c>
      <c r="T61" s="1">
        <f t="shared" si="25"/>
        <v>0.1709194848</v>
      </c>
      <c r="U61" s="1">
        <v>55.0</v>
      </c>
      <c r="V61" s="1">
        <f t="shared" si="26"/>
        <v>0.1709194848</v>
      </c>
      <c r="W61" s="1">
        <f t="shared" si="27"/>
        <v>255106.12</v>
      </c>
      <c r="X61" s="1">
        <v>37.0</v>
      </c>
      <c r="Y61" s="1">
        <f t="shared" si="28"/>
        <v>42.5</v>
      </c>
      <c r="Z61" s="1">
        <f t="shared" si="29"/>
        <v>3.306991091</v>
      </c>
      <c r="AA61" s="1">
        <f t="shared" si="30"/>
        <v>43.33333333</v>
      </c>
      <c r="AB61" s="3"/>
      <c r="AC61" s="3"/>
      <c r="AD61" s="3"/>
      <c r="AE61" s="3"/>
      <c r="AF61" s="3"/>
      <c r="AG61" s="3"/>
    </row>
    <row r="62" ht="14.25" customHeight="1">
      <c r="A62" s="1">
        <f t="shared" si="16"/>
        <v>3.301704361</v>
      </c>
      <c r="D62" s="1">
        <v>10.711397543681098</v>
      </c>
      <c r="E62" s="1">
        <f t="shared" si="17"/>
        <v>0.01071139754</v>
      </c>
      <c r="F62" s="1">
        <v>0.036575</v>
      </c>
      <c r="G62" s="1">
        <v>0.0887</v>
      </c>
      <c r="L62" s="1">
        <f t="shared" si="18"/>
        <v>17655.75916</v>
      </c>
      <c r="M62" s="1">
        <f t="shared" si="19"/>
        <v>2.560750361</v>
      </c>
      <c r="N62" s="1">
        <f t="shared" si="20"/>
        <v>44.16666667</v>
      </c>
      <c r="O62" s="1">
        <f t="shared" si="21"/>
        <v>3.301704361</v>
      </c>
      <c r="Q62" s="1">
        <f t="shared" si="22"/>
        <v>0.000003108406372</v>
      </c>
      <c r="R62" s="1">
        <f t="shared" si="23"/>
        <v>0.003108406372</v>
      </c>
      <c r="S62" s="1">
        <f t="shared" si="24"/>
        <v>11.19026294</v>
      </c>
      <c r="T62" s="1">
        <f t="shared" si="25"/>
        <v>0.1709623505</v>
      </c>
      <c r="U62" s="1">
        <v>55.0</v>
      </c>
      <c r="V62" s="1">
        <f t="shared" si="26"/>
        <v>0.1709623505</v>
      </c>
      <c r="W62" s="1">
        <f t="shared" si="27"/>
        <v>262000.88</v>
      </c>
      <c r="X62" s="1">
        <v>38.0</v>
      </c>
      <c r="Y62" s="1">
        <f t="shared" si="28"/>
        <v>44.16666667</v>
      </c>
      <c r="Z62" s="1">
        <f t="shared" si="29"/>
        <v>3.301704361</v>
      </c>
      <c r="AA62" s="1">
        <f t="shared" si="30"/>
        <v>45</v>
      </c>
    </row>
    <row r="63" ht="14.25" customHeight="1">
      <c r="A63" s="1">
        <f t="shared" si="16"/>
        <v>3.258230902</v>
      </c>
      <c r="D63" s="1">
        <v>10.57036083858855</v>
      </c>
      <c r="E63" s="1">
        <f t="shared" si="17"/>
        <v>0.01057036084</v>
      </c>
      <c r="F63" s="1">
        <v>0.036575</v>
      </c>
      <c r="G63" s="1">
        <v>0.0887</v>
      </c>
      <c r="L63" s="1">
        <f t="shared" si="18"/>
        <v>18200.99178</v>
      </c>
      <c r="M63" s="1">
        <f t="shared" si="19"/>
        <v>2.639829635</v>
      </c>
      <c r="N63" s="1">
        <f t="shared" si="20"/>
        <v>45.83333333</v>
      </c>
      <c r="O63" s="1">
        <f t="shared" si="21"/>
        <v>3.258230902</v>
      </c>
      <c r="Q63" s="1">
        <f t="shared" si="22"/>
        <v>0.000003091365296</v>
      </c>
      <c r="R63" s="1">
        <f t="shared" si="23"/>
        <v>0.003091365296</v>
      </c>
      <c r="S63" s="1">
        <f t="shared" si="24"/>
        <v>11.12891507</v>
      </c>
      <c r="T63" s="1">
        <f t="shared" si="25"/>
        <v>0.1700250913</v>
      </c>
      <c r="U63" s="1">
        <v>55.0</v>
      </c>
      <c r="V63" s="1">
        <f t="shared" si="26"/>
        <v>0.1700250913</v>
      </c>
      <c r="W63" s="1">
        <f t="shared" si="27"/>
        <v>268895.64</v>
      </c>
      <c r="X63" s="1">
        <v>39.0</v>
      </c>
      <c r="Y63" s="1">
        <f t="shared" si="28"/>
        <v>45.83333333</v>
      </c>
      <c r="Z63" s="1">
        <f t="shared" si="29"/>
        <v>3.258230902</v>
      </c>
      <c r="AA63" s="1">
        <f t="shared" si="30"/>
        <v>46.66666667</v>
      </c>
    </row>
    <row r="64" ht="14.25" customHeight="1">
      <c r="A64" s="1">
        <f t="shared" si="16"/>
        <v>3.250511432</v>
      </c>
      <c r="D64" s="1">
        <v>10.545317313153745</v>
      </c>
      <c r="E64" s="1">
        <f t="shared" si="17"/>
        <v>0.01054531731</v>
      </c>
      <c r="F64" s="1">
        <v>0.036575</v>
      </c>
      <c r="G64" s="1">
        <v>0.0887</v>
      </c>
      <c r="L64" s="1">
        <f t="shared" si="18"/>
        <v>18840.48764</v>
      </c>
      <c r="M64" s="1">
        <f t="shared" si="19"/>
        <v>2.732580633</v>
      </c>
      <c r="N64" s="1">
        <f t="shared" si="20"/>
        <v>47.5</v>
      </c>
      <c r="O64" s="1">
        <f t="shared" si="21"/>
        <v>3.250511432</v>
      </c>
      <c r="Q64" s="1">
        <f t="shared" si="22"/>
        <v>0.000003091401114</v>
      </c>
      <c r="R64" s="1">
        <f t="shared" si="23"/>
        <v>0.003091401114</v>
      </c>
      <c r="S64" s="1">
        <f t="shared" si="24"/>
        <v>11.12904401</v>
      </c>
      <c r="T64" s="1">
        <f t="shared" si="25"/>
        <v>0.1700270613</v>
      </c>
      <c r="U64" s="1">
        <v>55.0</v>
      </c>
      <c r="V64" s="1">
        <f t="shared" si="26"/>
        <v>0.1700270613</v>
      </c>
      <c r="W64" s="1">
        <f t="shared" si="27"/>
        <v>275790.4</v>
      </c>
      <c r="X64" s="1">
        <v>40.0</v>
      </c>
      <c r="Y64" s="1">
        <f t="shared" si="28"/>
        <v>47.5</v>
      </c>
      <c r="Z64" s="1">
        <f t="shared" si="29"/>
        <v>3.250511432</v>
      </c>
      <c r="AA64" s="1">
        <f t="shared" si="30"/>
        <v>48.33333333</v>
      </c>
    </row>
    <row r="65" ht="14.25" customHeight="1">
      <c r="A65" s="1">
        <f t="shared" si="16"/>
        <v>3.242440928</v>
      </c>
      <c r="D65" s="1">
        <v>10.519134963360484</v>
      </c>
      <c r="E65" s="1">
        <f t="shared" si="17"/>
        <v>0.01051913496</v>
      </c>
      <c r="F65" s="1">
        <v>0.036575</v>
      </c>
      <c r="G65" s="1">
        <v>0.0887</v>
      </c>
      <c r="L65" s="1">
        <f t="shared" si="18"/>
        <v>19477.3327</v>
      </c>
      <c r="M65" s="1">
        <f t="shared" si="19"/>
        <v>2.824947163</v>
      </c>
      <c r="N65" s="1">
        <f t="shared" si="20"/>
        <v>49.16666667</v>
      </c>
      <c r="O65" s="1">
        <f t="shared" si="21"/>
        <v>3.242440928</v>
      </c>
      <c r="Q65" s="1">
        <f t="shared" si="22"/>
        <v>0.00000309143987</v>
      </c>
      <c r="R65" s="1">
        <f t="shared" si="23"/>
        <v>0.00309143987</v>
      </c>
      <c r="S65" s="1">
        <f t="shared" si="24"/>
        <v>11.12918353</v>
      </c>
      <c r="T65" s="1">
        <f t="shared" si="25"/>
        <v>0.1700291929</v>
      </c>
      <c r="U65" s="1">
        <v>55.0</v>
      </c>
      <c r="V65" s="1">
        <f t="shared" si="26"/>
        <v>0.1700291929</v>
      </c>
      <c r="W65" s="1">
        <f t="shared" si="27"/>
        <v>282685.16</v>
      </c>
      <c r="X65" s="1">
        <v>41.0</v>
      </c>
      <c r="Y65" s="1">
        <f t="shared" si="28"/>
        <v>49.16666667</v>
      </c>
      <c r="Z65" s="1">
        <f t="shared" si="29"/>
        <v>3.242440928</v>
      </c>
      <c r="AA65" s="1">
        <f t="shared" si="30"/>
        <v>50</v>
      </c>
    </row>
    <row r="66" ht="14.25" customHeight="1">
      <c r="A66" s="1">
        <f t="shared" si="16"/>
        <v>3.234077259</v>
      </c>
      <c r="D66" s="1">
        <v>10.492001529112574</v>
      </c>
      <c r="E66" s="1">
        <f t="shared" si="17"/>
        <v>0.01049200153</v>
      </c>
      <c r="F66" s="1">
        <v>0.036575</v>
      </c>
      <c r="G66" s="1">
        <v>0.0887</v>
      </c>
      <c r="L66" s="1">
        <f t="shared" si="18"/>
        <v>20111.5927</v>
      </c>
      <c r="M66" s="1">
        <f t="shared" si="19"/>
        <v>2.916938762</v>
      </c>
      <c r="N66" s="1">
        <f t="shared" si="20"/>
        <v>50.83333333</v>
      </c>
      <c r="O66" s="1">
        <f t="shared" si="21"/>
        <v>3.234077259</v>
      </c>
      <c r="Q66" s="1">
        <f t="shared" si="22"/>
        <v>0.000003091481702</v>
      </c>
      <c r="R66" s="1">
        <f t="shared" si="23"/>
        <v>0.003091481702</v>
      </c>
      <c r="S66" s="1">
        <f t="shared" si="24"/>
        <v>11.12933413</v>
      </c>
      <c r="T66" s="1">
        <f t="shared" si="25"/>
        <v>0.1700314936</v>
      </c>
      <c r="U66" s="1">
        <v>55.0</v>
      </c>
      <c r="V66" s="1">
        <f t="shared" si="26"/>
        <v>0.1700314936</v>
      </c>
      <c r="W66" s="1">
        <f t="shared" si="27"/>
        <v>289579.92</v>
      </c>
      <c r="X66" s="1">
        <v>42.0</v>
      </c>
      <c r="Y66" s="1">
        <f t="shared" si="28"/>
        <v>50.83333333</v>
      </c>
      <c r="Z66" s="1">
        <f t="shared" si="29"/>
        <v>3.234077259</v>
      </c>
      <c r="AA66" s="1">
        <f t="shared" si="30"/>
        <v>51.66666667</v>
      </c>
    </row>
    <row r="67" ht="14.25" customHeight="1">
      <c r="A67" s="1">
        <f t="shared" si="16"/>
        <v>3.225470494</v>
      </c>
      <c r="D67" s="1">
        <v>10.464079440571304</v>
      </c>
      <c r="E67" s="1">
        <f t="shared" si="17"/>
        <v>0.01046407944</v>
      </c>
      <c r="F67" s="1">
        <v>0.036575</v>
      </c>
      <c r="G67" s="1">
        <v>0.0887</v>
      </c>
      <c r="L67" s="1">
        <f t="shared" si="18"/>
        <v>20743.33212</v>
      </c>
      <c r="M67" s="1">
        <f t="shared" si="19"/>
        <v>3.008564783</v>
      </c>
      <c r="N67" s="1">
        <f t="shared" si="20"/>
        <v>52.5</v>
      </c>
      <c r="O67" s="1">
        <f t="shared" si="21"/>
        <v>3.225470494</v>
      </c>
      <c r="Q67" s="1">
        <f t="shared" si="22"/>
        <v>0.000003091526754</v>
      </c>
      <c r="R67" s="1">
        <f t="shared" si="23"/>
        <v>0.003091526754</v>
      </c>
      <c r="S67" s="1">
        <f t="shared" si="24"/>
        <v>11.12949631</v>
      </c>
      <c r="T67" s="1">
        <f t="shared" si="25"/>
        <v>0.1700339714</v>
      </c>
      <c r="U67" s="1">
        <v>55.0</v>
      </c>
      <c r="V67" s="1">
        <f t="shared" si="26"/>
        <v>0.1700339714</v>
      </c>
      <c r="W67" s="1">
        <f t="shared" si="27"/>
        <v>296474.68</v>
      </c>
      <c r="X67" s="1">
        <v>43.0</v>
      </c>
      <c r="Y67" s="1">
        <f t="shared" si="28"/>
        <v>52.5</v>
      </c>
      <c r="Z67" s="1">
        <f t="shared" si="29"/>
        <v>3.225470494</v>
      </c>
      <c r="AA67" s="1">
        <f t="shared" si="30"/>
        <v>53.33333333</v>
      </c>
    </row>
    <row r="68" ht="14.25" customHeight="1">
      <c r="A68" s="1">
        <f t="shared" si="16"/>
        <v>3.216664048</v>
      </c>
      <c r="D68" s="1">
        <v>10.435509545241995</v>
      </c>
      <c r="E68" s="1">
        <f t="shared" si="17"/>
        <v>0.01043550955</v>
      </c>
      <c r="F68" s="1">
        <v>0.036575</v>
      </c>
      <c r="G68" s="1">
        <v>0.0887</v>
      </c>
      <c r="L68" s="1">
        <f t="shared" si="18"/>
        <v>21372.61408</v>
      </c>
      <c r="M68" s="1">
        <f t="shared" si="19"/>
        <v>3.099834379</v>
      </c>
      <c r="N68" s="1">
        <f t="shared" si="20"/>
        <v>54.16666667</v>
      </c>
      <c r="O68" s="1">
        <f t="shared" si="21"/>
        <v>3.216664048</v>
      </c>
      <c r="Q68" s="1">
        <f t="shared" si="22"/>
        <v>0.000003091575177</v>
      </c>
      <c r="R68" s="1">
        <f t="shared" si="23"/>
        <v>0.003091575177</v>
      </c>
      <c r="S68" s="1">
        <f t="shared" si="24"/>
        <v>11.12967064</v>
      </c>
      <c r="T68" s="1">
        <f t="shared" si="25"/>
        <v>0.1700366347</v>
      </c>
      <c r="U68" s="1">
        <v>55.0</v>
      </c>
      <c r="V68" s="1">
        <f t="shared" si="26"/>
        <v>0.1700366347</v>
      </c>
      <c r="W68" s="1">
        <f t="shared" si="27"/>
        <v>303369.44</v>
      </c>
      <c r="X68" s="1">
        <v>44.0</v>
      </c>
      <c r="Y68" s="1">
        <f t="shared" si="28"/>
        <v>54.16666667</v>
      </c>
      <c r="Z68" s="1">
        <f t="shared" si="29"/>
        <v>3.216664048</v>
      </c>
      <c r="AA68" s="1">
        <f t="shared" si="30"/>
        <v>55</v>
      </c>
    </row>
    <row r="69" ht="14.25" customHeight="1">
      <c r="A69" s="1">
        <f t="shared" si="16"/>
        <v>3.207695643</v>
      </c>
      <c r="D69" s="1">
        <v>10.406414223531785</v>
      </c>
      <c r="E69" s="1">
        <f t="shared" si="17"/>
        <v>0.01040641422</v>
      </c>
      <c r="F69" s="1">
        <v>0.036575</v>
      </c>
      <c r="G69" s="1">
        <v>0.0887</v>
      </c>
      <c r="L69" s="1">
        <f t="shared" si="18"/>
        <v>21999.50021</v>
      </c>
      <c r="M69" s="1">
        <f t="shared" si="19"/>
        <v>3.190756489</v>
      </c>
      <c r="N69" s="1">
        <f t="shared" si="20"/>
        <v>55.83333333</v>
      </c>
      <c r="O69" s="1">
        <f t="shared" si="21"/>
        <v>3.207695643</v>
      </c>
      <c r="Q69" s="1">
        <f t="shared" si="22"/>
        <v>0.000003091627129</v>
      </c>
      <c r="R69" s="1">
        <f t="shared" si="23"/>
        <v>0.003091627129</v>
      </c>
      <c r="S69" s="1">
        <f t="shared" si="24"/>
        <v>11.12985766</v>
      </c>
      <c r="T69" s="1">
        <f t="shared" si="25"/>
        <v>0.1700394921</v>
      </c>
      <c r="U69" s="1">
        <v>55.0</v>
      </c>
      <c r="V69" s="1">
        <f t="shared" si="26"/>
        <v>0.1700394921</v>
      </c>
      <c r="W69" s="1">
        <f t="shared" si="27"/>
        <v>310264.2</v>
      </c>
      <c r="X69" s="1">
        <v>45.0</v>
      </c>
      <c r="Y69" s="1">
        <f t="shared" si="28"/>
        <v>55.83333333</v>
      </c>
      <c r="Z69" s="1">
        <f t="shared" si="29"/>
        <v>3.207695643</v>
      </c>
      <c r="AA69" s="1">
        <f t="shared" si="30"/>
        <v>56.66666667</v>
      </c>
    </row>
    <row r="70" ht="14.25" customHeight="1">
      <c r="A70" s="1">
        <f t="shared" si="16"/>
        <v>3.198598116</v>
      </c>
      <c r="D70" s="1">
        <v>10.376900004322346</v>
      </c>
      <c r="E70" s="1">
        <f t="shared" si="17"/>
        <v>0.0103769</v>
      </c>
      <c r="F70" s="1">
        <v>0.036575</v>
      </c>
      <c r="G70" s="1">
        <v>0.0887</v>
      </c>
      <c r="L70" s="1">
        <f t="shared" si="18"/>
        <v>22624.05063</v>
      </c>
      <c r="M70" s="1">
        <f t="shared" si="19"/>
        <v>3.281339834</v>
      </c>
      <c r="N70" s="1">
        <f t="shared" si="20"/>
        <v>57.5</v>
      </c>
      <c r="O70" s="1">
        <f t="shared" si="21"/>
        <v>3.198598116</v>
      </c>
      <c r="Q70" s="1">
        <f t="shared" si="22"/>
        <v>0.000003091682774</v>
      </c>
      <c r="R70" s="1">
        <f t="shared" si="23"/>
        <v>0.003091682774</v>
      </c>
      <c r="S70" s="1">
        <f t="shared" si="24"/>
        <v>11.13005798</v>
      </c>
      <c r="T70" s="1">
        <f t="shared" si="25"/>
        <v>0.1700425525</v>
      </c>
      <c r="U70" s="1">
        <v>55.0</v>
      </c>
      <c r="V70" s="1">
        <f t="shared" si="26"/>
        <v>0.1700425525</v>
      </c>
      <c r="W70" s="1">
        <f t="shared" si="27"/>
        <v>317158.96</v>
      </c>
      <c r="X70" s="1">
        <v>46.0</v>
      </c>
      <c r="Y70" s="1">
        <f t="shared" si="28"/>
        <v>57.5</v>
      </c>
      <c r="Z70" s="1">
        <f t="shared" si="29"/>
        <v>3.198598116</v>
      </c>
      <c r="AA70" s="1">
        <f t="shared" si="30"/>
        <v>58.33333333</v>
      </c>
    </row>
    <row r="71" ht="14.25" customHeight="1">
      <c r="A71" s="1">
        <f t="shared" si="16"/>
        <v>3.190171478</v>
      </c>
      <c r="D71" s="1">
        <v>10.3495622840539</v>
      </c>
      <c r="E71" s="1">
        <f t="shared" si="17"/>
        <v>0.01034956228</v>
      </c>
      <c r="F71" s="1">
        <v>0.036575</v>
      </c>
      <c r="G71" s="1">
        <v>0.0887</v>
      </c>
      <c r="L71" s="1">
        <f t="shared" si="18"/>
        <v>23249.1349</v>
      </c>
      <c r="M71" s="1">
        <f t="shared" si="19"/>
        <v>3.372000606</v>
      </c>
      <c r="N71" s="1">
        <f t="shared" si="20"/>
        <v>59.16666667</v>
      </c>
      <c r="O71" s="1">
        <f t="shared" si="21"/>
        <v>3.190171478</v>
      </c>
      <c r="Q71" s="1">
        <f t="shared" si="22"/>
        <v>0.000003092116139</v>
      </c>
      <c r="R71" s="1">
        <f t="shared" si="23"/>
        <v>0.003092116139</v>
      </c>
      <c r="S71" s="1">
        <f t="shared" si="24"/>
        <v>11.1316181</v>
      </c>
      <c r="T71" s="1">
        <f t="shared" si="25"/>
        <v>0.1700663876</v>
      </c>
      <c r="U71" s="1">
        <v>55.0</v>
      </c>
      <c r="V71" s="1">
        <f t="shared" si="26"/>
        <v>0.1700663876</v>
      </c>
      <c r="W71" s="1">
        <f t="shared" si="27"/>
        <v>324053.72</v>
      </c>
      <c r="X71" s="1">
        <v>47.0</v>
      </c>
      <c r="Y71" s="1">
        <f t="shared" si="28"/>
        <v>59.16666667</v>
      </c>
      <c r="Z71" s="1">
        <f t="shared" si="29"/>
        <v>3.190171478</v>
      </c>
      <c r="AA71" s="1">
        <f t="shared" si="30"/>
        <v>60</v>
      </c>
    </row>
    <row r="72" ht="14.25" customHeight="1">
      <c r="A72" s="1">
        <f t="shared" si="16"/>
        <v>3.18200281</v>
      </c>
      <c r="D72" s="1">
        <v>10.323061471780933</v>
      </c>
      <c r="E72" s="1">
        <f t="shared" si="17"/>
        <v>0.01032306147</v>
      </c>
      <c r="F72" s="1">
        <v>0.036575</v>
      </c>
      <c r="G72" s="1">
        <v>0.0887</v>
      </c>
      <c r="L72" s="1">
        <f t="shared" si="18"/>
        <v>23873.41647</v>
      </c>
      <c r="M72" s="1">
        <f t="shared" si="19"/>
        <v>3.462544957</v>
      </c>
      <c r="N72" s="1">
        <f t="shared" si="20"/>
        <v>60.83333333</v>
      </c>
      <c r="O72" s="1">
        <f t="shared" si="21"/>
        <v>3.18200281</v>
      </c>
      <c r="Q72" s="1">
        <f t="shared" si="22"/>
        <v>0.00000309271775</v>
      </c>
      <c r="R72" s="1">
        <f t="shared" si="23"/>
        <v>0.00309271775</v>
      </c>
      <c r="S72" s="1">
        <f t="shared" si="24"/>
        <v>11.1337839</v>
      </c>
      <c r="T72" s="1">
        <f t="shared" si="25"/>
        <v>0.1700994763</v>
      </c>
      <c r="U72" s="1">
        <v>55.0</v>
      </c>
      <c r="V72" s="1">
        <f t="shared" si="26"/>
        <v>0.1700994763</v>
      </c>
      <c r="W72" s="1">
        <f t="shared" si="27"/>
        <v>330948.48</v>
      </c>
      <c r="X72" s="1">
        <v>48.0</v>
      </c>
      <c r="Y72" s="1">
        <f t="shared" si="28"/>
        <v>60.83333333</v>
      </c>
      <c r="Z72" s="1">
        <f t="shared" si="29"/>
        <v>3.18200281</v>
      </c>
      <c r="AA72" s="1">
        <f t="shared" si="30"/>
        <v>61.66666667</v>
      </c>
    </row>
    <row r="73" ht="14.25" customHeight="1">
      <c r="A73" s="1">
        <f t="shared" si="16"/>
        <v>3.174198269</v>
      </c>
      <c r="D73" s="1">
        <v>10.297741958980703</v>
      </c>
      <c r="E73" s="1">
        <f t="shared" si="17"/>
        <v>0.01029774196</v>
      </c>
      <c r="F73" s="1">
        <v>0.036575</v>
      </c>
      <c r="G73" s="1">
        <v>0.0887</v>
      </c>
      <c r="L73" s="1">
        <f t="shared" si="18"/>
        <v>24497.38476</v>
      </c>
      <c r="M73" s="1">
        <f t="shared" si="19"/>
        <v>3.553043871</v>
      </c>
      <c r="N73" s="1">
        <f t="shared" si="20"/>
        <v>62.5</v>
      </c>
      <c r="O73" s="1">
        <f t="shared" si="21"/>
        <v>3.174198269</v>
      </c>
      <c r="Q73" s="1">
        <f t="shared" si="22"/>
        <v>0.000003093530263</v>
      </c>
      <c r="R73" s="1">
        <f t="shared" si="23"/>
        <v>0.003093530263</v>
      </c>
      <c r="S73" s="1">
        <f t="shared" si="24"/>
        <v>11.13670895</v>
      </c>
      <c r="T73" s="1">
        <f t="shared" si="25"/>
        <v>0.1701441645</v>
      </c>
      <c r="U73" s="1">
        <v>55.0</v>
      </c>
      <c r="V73" s="1">
        <f t="shared" si="26"/>
        <v>0.1701441645</v>
      </c>
      <c r="W73" s="1">
        <f t="shared" si="27"/>
        <v>337843.24</v>
      </c>
      <c r="X73" s="1">
        <v>49.0</v>
      </c>
      <c r="Y73" s="1">
        <f t="shared" si="28"/>
        <v>62.5</v>
      </c>
      <c r="Z73" s="1">
        <f t="shared" si="29"/>
        <v>3.174198269</v>
      </c>
      <c r="AA73" s="1">
        <f t="shared" si="30"/>
        <v>63.33333333</v>
      </c>
    </row>
    <row r="74" ht="14.25" customHeight="1">
      <c r="A74" s="1">
        <f t="shared" si="16"/>
        <v>3.166052505</v>
      </c>
      <c r="D74" s="1">
        <v>10.271315452053955</v>
      </c>
      <c r="E74" s="1">
        <f t="shared" si="17"/>
        <v>0.01027131545</v>
      </c>
      <c r="F74" s="1">
        <v>0.036575</v>
      </c>
      <c r="G74" s="1">
        <v>0.0887</v>
      </c>
      <c r="L74" s="1">
        <f t="shared" si="18"/>
        <v>25118.35629</v>
      </c>
      <c r="M74" s="1">
        <f t="shared" si="19"/>
        <v>3.643108141</v>
      </c>
      <c r="N74" s="1">
        <f t="shared" si="20"/>
        <v>64.16666667</v>
      </c>
      <c r="O74" s="1">
        <f t="shared" si="21"/>
        <v>3.166052505</v>
      </c>
      <c r="Q74" s="1">
        <f t="shared" si="22"/>
        <v>0.000003094201586</v>
      </c>
      <c r="R74" s="1">
        <f t="shared" si="23"/>
        <v>0.003094201586</v>
      </c>
      <c r="S74" s="1">
        <f t="shared" si="24"/>
        <v>11.13912571</v>
      </c>
      <c r="T74" s="1">
        <f t="shared" si="25"/>
        <v>0.1701810872</v>
      </c>
      <c r="U74" s="1">
        <v>55.0</v>
      </c>
      <c r="V74" s="1">
        <f t="shared" si="26"/>
        <v>0.1701810872</v>
      </c>
      <c r="W74" s="1">
        <f t="shared" si="27"/>
        <v>344738</v>
      </c>
      <c r="X74" s="1">
        <v>50.0</v>
      </c>
      <c r="Y74" s="1">
        <f t="shared" si="28"/>
        <v>64.16666667</v>
      </c>
      <c r="Z74" s="1">
        <f t="shared" si="29"/>
        <v>3.166052505</v>
      </c>
      <c r="AA74" s="1">
        <f t="shared" si="30"/>
        <v>65</v>
      </c>
    </row>
    <row r="75" ht="14.25" customHeight="1">
      <c r="A75" s="1">
        <f t="shared" si="16"/>
        <v>3.154862009</v>
      </c>
      <c r="D75" s="1">
        <v>10.235011215703523</v>
      </c>
      <c r="E75" s="1">
        <f t="shared" si="17"/>
        <v>0.01023501122</v>
      </c>
      <c r="F75" s="1">
        <v>0.036575</v>
      </c>
      <c r="G75" s="1">
        <v>0.0887</v>
      </c>
      <c r="L75" s="1">
        <f t="shared" si="18"/>
        <v>25725.19706</v>
      </c>
      <c r="M75" s="1">
        <f t="shared" si="19"/>
        <v>3.731122919</v>
      </c>
      <c r="N75" s="1">
        <f t="shared" si="20"/>
        <v>65.83333333</v>
      </c>
      <c r="O75" s="1">
        <f t="shared" si="21"/>
        <v>3.154862009</v>
      </c>
      <c r="Q75" s="1">
        <f t="shared" si="22"/>
        <v>0.000003093397351</v>
      </c>
      <c r="R75" s="1">
        <f t="shared" si="23"/>
        <v>0.003093397351</v>
      </c>
      <c r="S75" s="1">
        <f t="shared" si="24"/>
        <v>11.13623047</v>
      </c>
      <c r="T75" s="1">
        <f t="shared" si="25"/>
        <v>0.1701368543</v>
      </c>
      <c r="U75" s="1">
        <v>55.0</v>
      </c>
      <c r="V75" s="1">
        <f t="shared" si="26"/>
        <v>0.1701368543</v>
      </c>
      <c r="W75" s="1">
        <f t="shared" si="27"/>
        <v>351632.76</v>
      </c>
      <c r="X75" s="1">
        <v>51.0</v>
      </c>
      <c r="Y75" s="1">
        <f t="shared" si="28"/>
        <v>65.83333333</v>
      </c>
      <c r="Z75" s="1">
        <f t="shared" si="29"/>
        <v>3.154862009</v>
      </c>
      <c r="AA75" s="1">
        <f t="shared" si="30"/>
        <v>66.66666667</v>
      </c>
    </row>
    <row r="76" ht="14.25" customHeight="1">
      <c r="A76" s="1">
        <f t="shared" si="16"/>
        <v>3.14380081</v>
      </c>
      <c r="D76" s="1">
        <v>10.199126446670332</v>
      </c>
      <c r="E76" s="1">
        <f t="shared" si="17"/>
        <v>0.01019912645</v>
      </c>
      <c r="F76" s="1">
        <v>0.036575</v>
      </c>
      <c r="G76" s="1">
        <v>0.0887</v>
      </c>
      <c r="L76" s="1">
        <f t="shared" si="18"/>
        <v>26330.18827</v>
      </c>
      <c r="M76" s="1">
        <f t="shared" si="19"/>
        <v>3.818869441</v>
      </c>
      <c r="N76" s="1">
        <f t="shared" si="20"/>
        <v>67.5</v>
      </c>
      <c r="O76" s="1">
        <f t="shared" si="21"/>
        <v>3.14380081</v>
      </c>
      <c r="Q76" s="1">
        <f t="shared" si="22"/>
        <v>0.000003092657463</v>
      </c>
      <c r="R76" s="1">
        <f t="shared" si="23"/>
        <v>0.003092657463</v>
      </c>
      <c r="S76" s="1">
        <f t="shared" si="24"/>
        <v>11.13356687</v>
      </c>
      <c r="T76" s="1">
        <f t="shared" si="25"/>
        <v>0.1700961605</v>
      </c>
      <c r="U76" s="1">
        <v>55.0</v>
      </c>
      <c r="V76" s="1">
        <f t="shared" si="26"/>
        <v>0.1700961605</v>
      </c>
      <c r="W76" s="1">
        <f t="shared" si="27"/>
        <v>358527.52</v>
      </c>
      <c r="X76" s="1">
        <v>52.0</v>
      </c>
      <c r="Y76" s="1">
        <f t="shared" si="28"/>
        <v>67.5</v>
      </c>
      <c r="Z76" s="1">
        <f t="shared" si="29"/>
        <v>3.14380081</v>
      </c>
      <c r="AA76" s="1">
        <f t="shared" si="30"/>
        <v>68.33333333</v>
      </c>
    </row>
    <row r="77" ht="14.25" customHeight="1">
      <c r="A77" s="1">
        <f t="shared" si="16"/>
        <v>3.132942545</v>
      </c>
      <c r="D77" s="1">
        <v>10.163900036603591</v>
      </c>
      <c r="E77" s="1">
        <f t="shared" si="17"/>
        <v>0.01016390004</v>
      </c>
      <c r="F77" s="1">
        <v>0.036575</v>
      </c>
      <c r="G77" s="1">
        <v>0.0887</v>
      </c>
      <c r="L77" s="1">
        <f t="shared" si="18"/>
        <v>26933.68288</v>
      </c>
      <c r="M77" s="1">
        <f t="shared" si="19"/>
        <v>3.9063989</v>
      </c>
      <c r="N77" s="1">
        <f t="shared" si="20"/>
        <v>69.16666667</v>
      </c>
      <c r="O77" s="1">
        <f t="shared" si="21"/>
        <v>3.132942545</v>
      </c>
      <c r="Q77" s="1">
        <f t="shared" si="22"/>
        <v>0.000003092012689</v>
      </c>
      <c r="R77" s="1">
        <f t="shared" si="23"/>
        <v>0.003092012689</v>
      </c>
      <c r="S77" s="1">
        <f t="shared" si="24"/>
        <v>11.13124568</v>
      </c>
      <c r="T77" s="1">
        <f t="shared" si="25"/>
        <v>0.1700606979</v>
      </c>
      <c r="U77" s="1">
        <v>55.0</v>
      </c>
      <c r="V77" s="1">
        <f t="shared" si="26"/>
        <v>0.1700606979</v>
      </c>
      <c r="W77" s="1">
        <f t="shared" si="27"/>
        <v>365422.28</v>
      </c>
      <c r="X77" s="1">
        <v>53.0</v>
      </c>
      <c r="Y77" s="1">
        <f t="shared" si="28"/>
        <v>69.16666667</v>
      </c>
      <c r="Z77" s="1">
        <f t="shared" si="29"/>
        <v>3.132942545</v>
      </c>
      <c r="AA77" s="1">
        <f t="shared" si="30"/>
        <v>70</v>
      </c>
    </row>
    <row r="78" ht="14.25" customHeight="1">
      <c r="A78" s="1">
        <f t="shared" si="16"/>
        <v>3.122354768</v>
      </c>
      <c r="D78" s="1">
        <v>10.12955114546347</v>
      </c>
      <c r="E78" s="1">
        <f t="shared" si="17"/>
        <v>0.01012955115</v>
      </c>
      <c r="F78" s="1">
        <v>0.036575</v>
      </c>
      <c r="G78" s="1">
        <v>0.0887</v>
      </c>
      <c r="L78" s="1">
        <f t="shared" si="18"/>
        <v>27536.04001</v>
      </c>
      <c r="M78" s="1">
        <f t="shared" si="19"/>
        <v>3.993763381</v>
      </c>
      <c r="N78" s="1">
        <f t="shared" si="20"/>
        <v>70.83333333</v>
      </c>
      <c r="O78" s="1">
        <f t="shared" si="21"/>
        <v>3.122354768</v>
      </c>
      <c r="Q78" s="1">
        <f t="shared" si="22"/>
        <v>0.000003091491976</v>
      </c>
      <c r="R78" s="1">
        <f t="shared" si="23"/>
        <v>0.003091491976</v>
      </c>
      <c r="S78" s="1">
        <f t="shared" si="24"/>
        <v>11.12937111</v>
      </c>
      <c r="T78" s="1">
        <f t="shared" si="25"/>
        <v>0.1700320587</v>
      </c>
      <c r="U78" s="1">
        <v>55.0</v>
      </c>
      <c r="V78" s="1">
        <f t="shared" si="26"/>
        <v>0.1700320587</v>
      </c>
      <c r="W78" s="1">
        <f t="shared" si="27"/>
        <v>372317.04</v>
      </c>
      <c r="X78" s="1">
        <v>54.0</v>
      </c>
      <c r="Y78" s="1">
        <f t="shared" si="28"/>
        <v>70.83333333</v>
      </c>
      <c r="Z78" s="1">
        <f t="shared" si="29"/>
        <v>3.122354768</v>
      </c>
      <c r="AA78" s="1">
        <f t="shared" si="30"/>
        <v>71.66666667</v>
      </c>
    </row>
    <row r="79" ht="14.25" customHeight="1">
      <c r="A79" s="1">
        <f t="shared" si="16"/>
        <v>3.112099741</v>
      </c>
      <c r="D79" s="1">
        <v>10.096281761243564</v>
      </c>
      <c r="E79" s="1">
        <f t="shared" si="17"/>
        <v>0.01009628176</v>
      </c>
      <c r="F79" s="1">
        <v>0.036575</v>
      </c>
      <c r="G79" s="1">
        <v>0.0887</v>
      </c>
      <c r="L79" s="1">
        <f t="shared" si="18"/>
        <v>28137.62525</v>
      </c>
      <c r="M79" s="1">
        <f t="shared" si="19"/>
        <v>4.081015909</v>
      </c>
      <c r="N79" s="1">
        <f t="shared" si="20"/>
        <v>72.5</v>
      </c>
      <c r="O79" s="1">
        <f t="shared" si="21"/>
        <v>3.112099741</v>
      </c>
      <c r="Q79" s="1">
        <f t="shared" si="22"/>
        <v>0.000003091122697</v>
      </c>
      <c r="R79" s="1">
        <f t="shared" si="23"/>
        <v>0.003091122697</v>
      </c>
      <c r="S79" s="1">
        <f t="shared" si="24"/>
        <v>11.12804171</v>
      </c>
      <c r="T79" s="1">
        <f t="shared" si="25"/>
        <v>0.1700117483</v>
      </c>
      <c r="U79" s="1">
        <v>55.0</v>
      </c>
      <c r="V79" s="1">
        <f t="shared" si="26"/>
        <v>0.1700117483</v>
      </c>
      <c r="W79" s="1">
        <f t="shared" si="27"/>
        <v>379211.8</v>
      </c>
      <c r="X79" s="1">
        <v>55.0</v>
      </c>
      <c r="Y79" s="1">
        <f t="shared" si="28"/>
        <v>72.5</v>
      </c>
      <c r="Z79" s="1">
        <f t="shared" si="29"/>
        <v>3.112099741</v>
      </c>
      <c r="AA79" s="1">
        <f t="shared" si="30"/>
        <v>73.33333333</v>
      </c>
    </row>
    <row r="80" ht="14.25" customHeight="1">
      <c r="A80" s="1">
        <f t="shared" si="16"/>
        <v>3.114200659</v>
      </c>
      <c r="D80" s="1">
        <v>10.103097563476192</v>
      </c>
      <c r="E80" s="1">
        <f t="shared" si="17"/>
        <v>0.01010309756</v>
      </c>
      <c r="F80" s="1">
        <v>0.036575</v>
      </c>
      <c r="G80" s="1">
        <v>0.0887</v>
      </c>
      <c r="L80" s="1">
        <f t="shared" si="18"/>
        <v>28794.18148</v>
      </c>
      <c r="M80" s="1">
        <f t="shared" si="19"/>
        <v>4.176241302</v>
      </c>
      <c r="N80" s="1">
        <f t="shared" si="20"/>
        <v>74.16666667</v>
      </c>
      <c r="O80" s="1">
        <f t="shared" si="21"/>
        <v>3.114200659</v>
      </c>
      <c r="Q80" s="1">
        <f t="shared" si="22"/>
        <v>0.000003096886101</v>
      </c>
      <c r="R80" s="1">
        <f t="shared" si="23"/>
        <v>0.003096886101</v>
      </c>
      <c r="S80" s="1">
        <f t="shared" si="24"/>
        <v>11.14878996</v>
      </c>
      <c r="T80" s="1">
        <f t="shared" si="25"/>
        <v>0.1703287355</v>
      </c>
      <c r="U80" s="1">
        <v>55.0</v>
      </c>
      <c r="V80" s="1">
        <f t="shared" si="26"/>
        <v>0.1703287355</v>
      </c>
      <c r="W80" s="1">
        <f t="shared" si="27"/>
        <v>386106.56</v>
      </c>
      <c r="X80" s="1">
        <v>56.0</v>
      </c>
      <c r="Y80" s="1">
        <f t="shared" si="28"/>
        <v>74.16666667</v>
      </c>
      <c r="Z80" s="1">
        <f t="shared" si="29"/>
        <v>3.114200659</v>
      </c>
      <c r="AA80" s="1">
        <f t="shared" si="30"/>
        <v>75</v>
      </c>
    </row>
    <row r="81" ht="14.25" customHeight="1"/>
    <row r="82" ht="14.25" customHeight="1"/>
    <row r="83" ht="14.25" customHeight="1">
      <c r="T83" s="1">
        <f>SUM(T51:T80)</f>
        <v>5.110495319</v>
      </c>
    </row>
    <row r="84" ht="14.25" customHeight="1"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</row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</row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</row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">
    <mergeCell ref="J2:K2"/>
    <mergeCell ref="J48:K48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8.71"/>
    <col customWidth="1" min="3" max="3" width="34.43"/>
    <col customWidth="1" min="4" max="13" width="8.71"/>
    <col customWidth="1" min="14" max="14" width="9.0"/>
    <col customWidth="1" min="15" max="15" width="10.86"/>
    <col customWidth="1" min="16" max="17" width="9.0"/>
    <col customWidth="1" min="18" max="18" width="8.71"/>
    <col customWidth="1" min="19" max="19" width="12.71"/>
    <col customWidth="1" min="20" max="29" width="9.0"/>
    <col customWidth="1" min="30" max="30" width="8.71"/>
    <col customWidth="1" min="31" max="31" width="9.0"/>
    <col customWidth="1" min="32" max="33" width="8.71"/>
    <col customWidth="1" min="34" max="35" width="9.0"/>
    <col customWidth="1" min="36" max="42" width="8.71"/>
    <col customWidth="1" min="43" max="43" width="29.29"/>
    <col customWidth="1" min="44" max="66" width="8.71"/>
  </cols>
  <sheetData>
    <row r="1" ht="14.25" customHeight="1"/>
    <row r="2" ht="14.25" customHeight="1"/>
    <row r="3" ht="14.25" customHeight="1">
      <c r="C3" s="1" t="s">
        <v>15</v>
      </c>
    </row>
    <row r="4" ht="14.25" customHeight="1">
      <c r="C4" s="1" t="s">
        <v>26</v>
      </c>
      <c r="L4" s="5" t="s">
        <v>75</v>
      </c>
      <c r="O4" s="1" t="s">
        <v>4</v>
      </c>
      <c r="P4" s="1" t="str">
        <f t="shared" ref="P4:Q4" si="1">J4</f>
        <v/>
      </c>
      <c r="Q4" s="1" t="str">
        <f t="shared" si="1"/>
        <v/>
      </c>
    </row>
    <row r="5" ht="14.25" customHeight="1">
      <c r="C5" s="1" t="s">
        <v>27</v>
      </c>
      <c r="D5" s="1" t="s">
        <v>28</v>
      </c>
      <c r="E5" s="1" t="s">
        <v>29</v>
      </c>
      <c r="F5" s="1" t="s">
        <v>30</v>
      </c>
      <c r="G5" s="1" t="s">
        <v>31</v>
      </c>
      <c r="H5" s="1" t="s">
        <v>32</v>
      </c>
      <c r="I5" s="1" t="s">
        <v>33</v>
      </c>
      <c r="N5" s="1" t="s">
        <v>13</v>
      </c>
      <c r="O5" s="1" t="s">
        <v>14</v>
      </c>
      <c r="P5" s="1" t="s">
        <v>11</v>
      </c>
      <c r="Q5" s="1" t="s">
        <v>12</v>
      </c>
      <c r="S5" s="1" t="s">
        <v>5</v>
      </c>
      <c r="T5" s="1" t="s">
        <v>5</v>
      </c>
      <c r="U5" s="1" t="s">
        <v>5</v>
      </c>
      <c r="AA5" s="1" t="s">
        <v>62</v>
      </c>
    </row>
    <row r="6" ht="14.25" customHeight="1">
      <c r="D6" s="1" t="s">
        <v>40</v>
      </c>
      <c r="E6" s="1" t="s">
        <v>19</v>
      </c>
      <c r="F6" s="1" t="s">
        <v>41</v>
      </c>
      <c r="G6" s="1" t="s">
        <v>42</v>
      </c>
      <c r="H6" s="1" t="s">
        <v>43</v>
      </c>
      <c r="I6" s="1" t="s">
        <v>44</v>
      </c>
      <c r="N6" s="1" t="s">
        <v>21</v>
      </c>
      <c r="O6" s="1" t="s">
        <v>25</v>
      </c>
      <c r="P6" s="1" t="s">
        <v>23</v>
      </c>
      <c r="Q6" s="1" t="s">
        <v>24</v>
      </c>
      <c r="S6" s="1" t="s">
        <v>16</v>
      </c>
      <c r="T6" s="1" t="s">
        <v>17</v>
      </c>
      <c r="U6" s="1" t="s">
        <v>18</v>
      </c>
      <c r="V6" s="1" t="s">
        <v>50</v>
      </c>
      <c r="W6" s="1" t="s">
        <v>65</v>
      </c>
      <c r="X6" s="1" t="s">
        <v>51</v>
      </c>
      <c r="Y6" s="1" t="s">
        <v>66</v>
      </c>
      <c r="Z6" s="1" t="s">
        <v>9</v>
      </c>
      <c r="AA6" s="1" t="s">
        <v>67</v>
      </c>
      <c r="AB6" s="1" t="s">
        <v>15</v>
      </c>
      <c r="AC6" s="1">
        <v>25.0</v>
      </c>
    </row>
    <row r="7" ht="14.25" customHeight="1">
      <c r="C7" s="1">
        <f t="shared" ref="C7:C10" si="2">(G7/H7)/I7</f>
        <v>258.5142114</v>
      </c>
      <c r="F7" s="1">
        <v>838.6724507473336</v>
      </c>
      <c r="G7" s="1">
        <f t="shared" ref="G7:G10" si="3">F7/1000</f>
        <v>0.8386724507</v>
      </c>
      <c r="H7" s="1">
        <v>0.036575</v>
      </c>
      <c r="I7" s="1">
        <v>0.0887</v>
      </c>
      <c r="N7" s="1">
        <f t="shared" ref="N7:N10" si="4">220*P7*(Q7^(0.5))</f>
        <v>110538.8428</v>
      </c>
      <c r="O7" s="1">
        <f t="shared" ref="O7:O10" si="5">N7/6894.76</f>
        <v>16.0322974</v>
      </c>
      <c r="P7" s="1">
        <f t="shared" ref="P7:P10" si="6">AA7</f>
        <v>31.25</v>
      </c>
      <c r="Q7" s="1">
        <f t="shared" ref="Q7:Q10" si="7">C7</f>
        <v>258.5142114</v>
      </c>
      <c r="S7" s="1">
        <f t="shared" ref="S7:S10" si="8">(3*10^(-8))*(Y7^(0.4))*(AA7^(-0.25))*(AB7^(0.5))</f>
        <v>0.00002728394239</v>
      </c>
      <c r="T7" s="1">
        <f t="shared" ref="T7:T10" si="9">1000*S7</f>
        <v>0.02728394239</v>
      </c>
      <c r="U7" s="1">
        <f t="shared" ref="U7:U10" si="10">T7*3600</f>
        <v>98.22219261</v>
      </c>
      <c r="V7" s="1">
        <f t="shared" ref="V7:V10" si="11">T7*W7</f>
        <v>1.500616832</v>
      </c>
      <c r="W7" s="1">
        <v>55.0</v>
      </c>
      <c r="X7" s="1">
        <f t="shared" ref="X7:X10" si="12">0+V7</f>
        <v>1.500616832</v>
      </c>
      <c r="Y7" s="1">
        <f t="shared" ref="Y7:Y10" si="13">Z7*6894.76</f>
        <v>206842.8</v>
      </c>
      <c r="Z7" s="1">
        <v>30.0</v>
      </c>
      <c r="AA7" s="1">
        <f t="shared" ref="AA7:AA10" si="14">(AC6+AC7)/2</f>
        <v>31.25</v>
      </c>
      <c r="AB7" s="1">
        <f t="shared" ref="AB7:AB10" si="15">C7</f>
        <v>258.5142114</v>
      </c>
      <c r="AC7" s="1">
        <v>37.5</v>
      </c>
    </row>
    <row r="8" ht="14.25" customHeight="1">
      <c r="C8" s="1">
        <f t="shared" si="2"/>
        <v>204.667609</v>
      </c>
      <c r="F8" s="1">
        <v>663.9831688228527</v>
      </c>
      <c r="G8" s="1">
        <f t="shared" si="3"/>
        <v>0.6639831688</v>
      </c>
      <c r="H8" s="1">
        <v>0.036575</v>
      </c>
      <c r="I8" s="1">
        <v>0.0887</v>
      </c>
      <c r="N8" s="1">
        <f t="shared" si="4"/>
        <v>137697.2593</v>
      </c>
      <c r="O8" s="1">
        <f t="shared" si="5"/>
        <v>19.97129114</v>
      </c>
      <c r="P8" s="1">
        <f t="shared" si="6"/>
        <v>43.75</v>
      </c>
      <c r="Q8" s="1">
        <f t="shared" si="7"/>
        <v>204.667609</v>
      </c>
      <c r="S8" s="1">
        <f t="shared" si="8"/>
        <v>0.00002231811246</v>
      </c>
      <c r="T8" s="1">
        <f t="shared" si="9"/>
        <v>0.02231811246</v>
      </c>
      <c r="U8" s="1">
        <f t="shared" si="10"/>
        <v>80.34520486</v>
      </c>
      <c r="V8" s="1">
        <f t="shared" si="11"/>
        <v>1.227496185</v>
      </c>
      <c r="W8" s="1">
        <v>55.0</v>
      </c>
      <c r="X8" s="1">
        <f t="shared" si="12"/>
        <v>1.227496185</v>
      </c>
      <c r="Y8" s="1">
        <f t="shared" si="13"/>
        <v>206842.8</v>
      </c>
      <c r="Z8" s="1">
        <v>30.0</v>
      </c>
      <c r="AA8" s="1">
        <f t="shared" si="14"/>
        <v>43.75</v>
      </c>
      <c r="AB8" s="1">
        <f t="shared" si="15"/>
        <v>204.667609</v>
      </c>
      <c r="AC8" s="1">
        <v>50.0</v>
      </c>
    </row>
    <row r="9" ht="14.25" customHeight="1">
      <c r="C9" s="1">
        <f t="shared" si="2"/>
        <v>224.0010561</v>
      </c>
      <c r="F9" s="1">
        <v>726.7047863290604</v>
      </c>
      <c r="G9" s="1">
        <f t="shared" si="3"/>
        <v>0.7267047863</v>
      </c>
      <c r="H9" s="1">
        <v>0.036575</v>
      </c>
      <c r="I9" s="1">
        <v>0.0887</v>
      </c>
      <c r="N9" s="1">
        <f t="shared" si="4"/>
        <v>185212.4773</v>
      </c>
      <c r="O9" s="1">
        <f t="shared" si="5"/>
        <v>26.86278816</v>
      </c>
      <c r="P9" s="1">
        <f t="shared" si="6"/>
        <v>56.25</v>
      </c>
      <c r="Q9" s="1">
        <f t="shared" si="7"/>
        <v>224.0010561</v>
      </c>
      <c r="S9" s="1">
        <f t="shared" si="8"/>
        <v>0.00002192662652</v>
      </c>
      <c r="T9" s="1">
        <f t="shared" si="9"/>
        <v>0.02192662652</v>
      </c>
      <c r="U9" s="1">
        <f t="shared" si="10"/>
        <v>78.93585547</v>
      </c>
      <c r="V9" s="1">
        <f t="shared" si="11"/>
        <v>1.205964459</v>
      </c>
      <c r="W9" s="1">
        <v>55.0</v>
      </c>
      <c r="X9" s="1">
        <f t="shared" si="12"/>
        <v>1.205964459</v>
      </c>
      <c r="Y9" s="1">
        <f t="shared" si="13"/>
        <v>206842.8</v>
      </c>
      <c r="Z9" s="1">
        <v>30.0</v>
      </c>
      <c r="AA9" s="1">
        <f t="shared" si="14"/>
        <v>56.25</v>
      </c>
      <c r="AB9" s="1">
        <f t="shared" si="15"/>
        <v>224.0010561</v>
      </c>
      <c r="AC9" s="1">
        <v>62.5</v>
      </c>
    </row>
    <row r="10" ht="14.25" customHeight="1">
      <c r="C10" s="1">
        <f t="shared" si="2"/>
        <v>185.3953839</v>
      </c>
      <c r="F10" s="1">
        <v>601.4601678902934</v>
      </c>
      <c r="G10" s="1">
        <f t="shared" si="3"/>
        <v>0.6014601679</v>
      </c>
      <c r="H10" s="1">
        <v>0.036575</v>
      </c>
      <c r="I10" s="1">
        <v>0.0887</v>
      </c>
      <c r="N10" s="1">
        <f t="shared" si="4"/>
        <v>205941.9599</v>
      </c>
      <c r="O10" s="1">
        <f t="shared" si="5"/>
        <v>29.86934425</v>
      </c>
      <c r="P10" s="1">
        <f t="shared" si="6"/>
        <v>68.75</v>
      </c>
      <c r="Q10" s="1">
        <f t="shared" si="7"/>
        <v>185.3953839</v>
      </c>
      <c r="S10" s="1">
        <f t="shared" si="8"/>
        <v>0.00001897180712</v>
      </c>
      <c r="T10" s="1">
        <f t="shared" si="9"/>
        <v>0.01897180712</v>
      </c>
      <c r="U10" s="1">
        <f t="shared" si="10"/>
        <v>68.29850562</v>
      </c>
      <c r="V10" s="1">
        <f t="shared" si="11"/>
        <v>1.043449391</v>
      </c>
      <c r="W10" s="1">
        <v>55.0</v>
      </c>
      <c r="X10" s="1">
        <f t="shared" si="12"/>
        <v>1.043449391</v>
      </c>
      <c r="Y10" s="1">
        <f t="shared" si="13"/>
        <v>206842.8</v>
      </c>
      <c r="Z10" s="1">
        <v>30.0</v>
      </c>
      <c r="AA10" s="1">
        <f t="shared" si="14"/>
        <v>68.75</v>
      </c>
      <c r="AB10" s="1">
        <f t="shared" si="15"/>
        <v>185.3953839</v>
      </c>
      <c r="AC10" s="1">
        <v>75.0</v>
      </c>
    </row>
    <row r="11" ht="14.25" customHeight="1">
      <c r="L11" s="1" t="s">
        <v>76</v>
      </c>
    </row>
    <row r="12" ht="14.25" customHeight="1"/>
    <row r="13" ht="14.25" customHeight="1">
      <c r="C13" s="1" t="s">
        <v>15</v>
      </c>
      <c r="D13" s="1" t="s">
        <v>77</v>
      </c>
    </row>
    <row r="14" ht="14.25" customHeight="1">
      <c r="C14" s="1" t="s">
        <v>26</v>
      </c>
      <c r="L14" s="5" t="s">
        <v>78</v>
      </c>
      <c r="O14" s="1" t="s">
        <v>4</v>
      </c>
      <c r="P14" s="1" t="str">
        <f t="shared" ref="P14:Q14" si="16">J14</f>
        <v/>
      </c>
      <c r="Q14" s="1" t="str">
        <f t="shared" si="16"/>
        <v/>
      </c>
    </row>
    <row r="15" ht="14.25" customHeight="1">
      <c r="C15" s="1" t="s">
        <v>27</v>
      </c>
      <c r="D15" s="1" t="s">
        <v>28</v>
      </c>
      <c r="E15" s="1" t="s">
        <v>29</v>
      </c>
      <c r="F15" s="1" t="s">
        <v>30</v>
      </c>
      <c r="G15" s="1" t="s">
        <v>31</v>
      </c>
      <c r="H15" s="1" t="s">
        <v>32</v>
      </c>
      <c r="I15" s="1" t="s">
        <v>33</v>
      </c>
      <c r="N15" s="1" t="s">
        <v>13</v>
      </c>
      <c r="O15" s="1" t="s">
        <v>14</v>
      </c>
      <c r="P15" s="1" t="s">
        <v>11</v>
      </c>
      <c r="Q15" s="1" t="s">
        <v>12</v>
      </c>
      <c r="S15" s="1" t="s">
        <v>5</v>
      </c>
      <c r="T15" s="1" t="s">
        <v>5</v>
      </c>
      <c r="U15" s="1" t="s">
        <v>5</v>
      </c>
      <c r="AA15" s="1" t="s">
        <v>62</v>
      </c>
    </row>
    <row r="16" ht="14.25" customHeight="1">
      <c r="D16" s="1" t="s">
        <v>40</v>
      </c>
      <c r="E16" s="1" t="s">
        <v>19</v>
      </c>
      <c r="F16" s="1" t="s">
        <v>41</v>
      </c>
      <c r="G16" s="1" t="s">
        <v>42</v>
      </c>
      <c r="H16" s="1" t="s">
        <v>43</v>
      </c>
      <c r="I16" s="1" t="s">
        <v>44</v>
      </c>
      <c r="N16" s="1" t="s">
        <v>21</v>
      </c>
      <c r="O16" s="1" t="s">
        <v>25</v>
      </c>
      <c r="P16" s="1" t="s">
        <v>23</v>
      </c>
      <c r="Q16" s="1" t="s">
        <v>24</v>
      </c>
      <c r="S16" s="1" t="s">
        <v>16</v>
      </c>
      <c r="T16" s="1" t="s">
        <v>17</v>
      </c>
      <c r="U16" s="1" t="s">
        <v>18</v>
      </c>
      <c r="V16" s="1" t="s">
        <v>50</v>
      </c>
      <c r="W16" s="1" t="s">
        <v>65</v>
      </c>
      <c r="X16" s="1" t="s">
        <v>51</v>
      </c>
      <c r="Y16" s="1" t="s">
        <v>66</v>
      </c>
      <c r="Z16" s="1" t="s">
        <v>9</v>
      </c>
      <c r="AA16" s="1" t="s">
        <v>67</v>
      </c>
      <c r="AB16" s="1" t="s">
        <v>15</v>
      </c>
      <c r="AC16" s="1">
        <v>25.0</v>
      </c>
    </row>
    <row r="17" ht="14.25" customHeight="1">
      <c r="C17" s="1">
        <f t="shared" ref="C17:C36" si="17">(G17/H17)/I17</f>
        <v>6.844048832</v>
      </c>
      <c r="F17" s="1">
        <v>22.20348033170923</v>
      </c>
      <c r="G17" s="1">
        <f t="shared" ref="G17:G36" si="18">F17/1000</f>
        <v>0.02220348033</v>
      </c>
      <c r="H17" s="1">
        <v>0.036575</v>
      </c>
      <c r="I17" s="1">
        <v>0.0887</v>
      </c>
      <c r="N17" s="1">
        <f t="shared" ref="N17:N36" si="19">220*P17*(Q17^(0.5))</f>
        <v>15108.05434</v>
      </c>
      <c r="O17" s="1">
        <f t="shared" ref="O17:O36" si="20">N17/6894.76</f>
        <v>2.191237163</v>
      </c>
      <c r="P17" s="1">
        <f t="shared" ref="P17:P36" si="21">AA17</f>
        <v>26.25</v>
      </c>
      <c r="Q17" s="1">
        <f t="shared" ref="Q17:Q36" si="22">C17</f>
        <v>6.844048832</v>
      </c>
      <c r="S17" s="1">
        <f t="shared" ref="S17:S36" si="23">(3*10^(-8))*(Y17^(0.4))*(AA17^(-0.25))*(AB17^(0.5))</f>
        <v>0.0000046371553</v>
      </c>
      <c r="T17" s="1">
        <f t="shared" ref="T17:T36" si="24">1000*S17</f>
        <v>0.0046371553</v>
      </c>
      <c r="U17" s="1">
        <f t="shared" ref="U17:U36" si="25">T17*3600</f>
        <v>16.69375908</v>
      </c>
      <c r="V17" s="1">
        <f t="shared" ref="V17:V36" si="26">T17*W17</f>
        <v>0.2550435415</v>
      </c>
      <c r="W17" s="1">
        <v>55.0</v>
      </c>
      <c r="X17" s="1">
        <f t="shared" ref="X17:X36" si="27">0+V17</f>
        <v>0.2550435415</v>
      </c>
      <c r="Y17" s="1">
        <f t="shared" ref="Y17:Y36" si="28">Z17*6894.76</f>
        <v>206842.8</v>
      </c>
      <c r="Z17" s="1">
        <v>30.0</v>
      </c>
      <c r="AA17" s="1">
        <f t="shared" ref="AA17:AA36" si="29">(AC16+AC17)/2</f>
        <v>26.25</v>
      </c>
      <c r="AB17" s="1">
        <f t="shared" ref="AB17:AB36" si="30">C17</f>
        <v>6.844048832</v>
      </c>
      <c r="AC17" s="1">
        <f t="shared" ref="AC17:AC36" si="31">AC16+2.5</f>
        <v>27.5</v>
      </c>
    </row>
    <row r="18" ht="14.25" customHeight="1">
      <c r="C18" s="1">
        <f t="shared" si="17"/>
        <v>6.908785278</v>
      </c>
      <c r="F18" s="1">
        <v>22.4134984724346</v>
      </c>
      <c r="G18" s="1">
        <f t="shared" si="18"/>
        <v>0.02241349847</v>
      </c>
      <c r="H18" s="1">
        <v>0.036575</v>
      </c>
      <c r="I18" s="1">
        <v>0.0887</v>
      </c>
      <c r="N18" s="1">
        <f t="shared" si="19"/>
        <v>16624.98942</v>
      </c>
      <c r="O18" s="1">
        <f t="shared" si="20"/>
        <v>2.411249908</v>
      </c>
      <c r="P18" s="1">
        <f t="shared" si="21"/>
        <v>28.75</v>
      </c>
      <c r="Q18" s="1">
        <f t="shared" si="22"/>
        <v>6.908785278</v>
      </c>
      <c r="S18" s="1">
        <f t="shared" si="23"/>
        <v>0.000004554270305</v>
      </c>
      <c r="T18" s="1">
        <f t="shared" si="24"/>
        <v>0.004554270305</v>
      </c>
      <c r="U18" s="1">
        <f t="shared" si="25"/>
        <v>16.3953731</v>
      </c>
      <c r="V18" s="1">
        <f t="shared" si="26"/>
        <v>0.2550391371</v>
      </c>
      <c r="W18" s="1">
        <v>56.0</v>
      </c>
      <c r="X18" s="1">
        <f t="shared" si="27"/>
        <v>0.2550391371</v>
      </c>
      <c r="Y18" s="1">
        <f t="shared" si="28"/>
        <v>206842.8</v>
      </c>
      <c r="Z18" s="1">
        <v>30.0</v>
      </c>
      <c r="AA18" s="1">
        <f t="shared" si="29"/>
        <v>28.75</v>
      </c>
      <c r="AB18" s="1">
        <f t="shared" si="30"/>
        <v>6.908785278</v>
      </c>
      <c r="AC18" s="1">
        <f t="shared" si="31"/>
        <v>30</v>
      </c>
    </row>
    <row r="19" ht="14.25" customHeight="1">
      <c r="C19" s="1">
        <f t="shared" si="17"/>
        <v>6.952241776</v>
      </c>
      <c r="F19" s="1">
        <v>22.55448015171065</v>
      </c>
      <c r="G19" s="1">
        <f t="shared" si="18"/>
        <v>0.02255448015</v>
      </c>
      <c r="H19" s="1">
        <v>0.036575</v>
      </c>
      <c r="I19" s="1">
        <v>0.0887</v>
      </c>
      <c r="N19" s="1">
        <f t="shared" si="19"/>
        <v>18127.38406</v>
      </c>
      <c r="O19" s="1">
        <f t="shared" si="20"/>
        <v>2.629153742</v>
      </c>
      <c r="P19" s="1">
        <f t="shared" si="21"/>
        <v>31.25</v>
      </c>
      <c r="Q19" s="1">
        <f t="shared" si="22"/>
        <v>6.952241776</v>
      </c>
      <c r="S19" s="1">
        <f t="shared" si="23"/>
        <v>0.00000447432314</v>
      </c>
      <c r="T19" s="1">
        <f t="shared" si="24"/>
        <v>0.00447432314</v>
      </c>
      <c r="U19" s="1">
        <f t="shared" si="25"/>
        <v>16.1075633</v>
      </c>
      <c r="V19" s="1">
        <f t="shared" si="26"/>
        <v>0.255036419</v>
      </c>
      <c r="W19" s="1">
        <v>57.0</v>
      </c>
      <c r="X19" s="1">
        <f t="shared" si="27"/>
        <v>0.255036419</v>
      </c>
      <c r="Y19" s="1">
        <f t="shared" si="28"/>
        <v>206842.8</v>
      </c>
      <c r="Z19" s="1">
        <v>30.0</v>
      </c>
      <c r="AA19" s="1">
        <f t="shared" si="29"/>
        <v>31.25</v>
      </c>
      <c r="AB19" s="1">
        <f t="shared" si="30"/>
        <v>6.952241776</v>
      </c>
      <c r="AC19" s="1">
        <f t="shared" si="31"/>
        <v>32.5</v>
      </c>
    </row>
    <row r="20" ht="14.25" customHeight="1">
      <c r="C20" s="1">
        <f t="shared" si="17"/>
        <v>6.977908782</v>
      </c>
      <c r="F20" s="1">
        <v>22.63774911565934</v>
      </c>
      <c r="G20" s="1">
        <f t="shared" si="18"/>
        <v>0.02263774912</v>
      </c>
      <c r="H20" s="1">
        <v>0.036575</v>
      </c>
      <c r="I20" s="1">
        <v>0.0887</v>
      </c>
      <c r="N20" s="1">
        <f t="shared" si="19"/>
        <v>19613.68074</v>
      </c>
      <c r="O20" s="1">
        <f t="shared" si="20"/>
        <v>2.844722767</v>
      </c>
      <c r="P20" s="1">
        <f t="shared" si="21"/>
        <v>33.75</v>
      </c>
      <c r="Q20" s="1">
        <f t="shared" si="22"/>
        <v>6.977908782</v>
      </c>
      <c r="S20" s="1">
        <f t="shared" si="23"/>
        <v>0.000004397153409</v>
      </c>
      <c r="T20" s="1">
        <f t="shared" si="24"/>
        <v>0.004397153409</v>
      </c>
      <c r="U20" s="1">
        <f t="shared" si="25"/>
        <v>15.82975227</v>
      </c>
      <c r="V20" s="1">
        <f t="shared" si="26"/>
        <v>0.2550348977</v>
      </c>
      <c r="W20" s="1">
        <v>58.0</v>
      </c>
      <c r="X20" s="1">
        <f t="shared" si="27"/>
        <v>0.2550348977</v>
      </c>
      <c r="Y20" s="1">
        <f t="shared" si="28"/>
        <v>206842.8</v>
      </c>
      <c r="Z20" s="1">
        <v>30.0</v>
      </c>
      <c r="AA20" s="1">
        <f t="shared" si="29"/>
        <v>33.75</v>
      </c>
      <c r="AB20" s="1">
        <f t="shared" si="30"/>
        <v>6.977908782</v>
      </c>
      <c r="AC20" s="1">
        <f t="shared" si="31"/>
        <v>35</v>
      </c>
    </row>
    <row r="21" ht="14.25" customHeight="1">
      <c r="C21" s="1">
        <f t="shared" si="17"/>
        <v>6.805020068</v>
      </c>
      <c r="F21" s="1">
        <v>22.076863115694007</v>
      </c>
      <c r="G21" s="1">
        <f t="shared" si="18"/>
        <v>0.02207686312</v>
      </c>
      <c r="H21" s="1">
        <v>0.036575</v>
      </c>
      <c r="I21" s="1">
        <v>0.0887</v>
      </c>
      <c r="N21" s="1">
        <f t="shared" si="19"/>
        <v>20803.93062</v>
      </c>
      <c r="O21" s="1">
        <f t="shared" si="20"/>
        <v>3.017353849</v>
      </c>
      <c r="P21" s="1">
        <f t="shared" si="21"/>
        <v>36.25</v>
      </c>
      <c r="Q21" s="1">
        <f t="shared" si="22"/>
        <v>6.805020068</v>
      </c>
      <c r="S21" s="1">
        <f t="shared" si="23"/>
        <v>0.000004321766473</v>
      </c>
      <c r="T21" s="1">
        <f t="shared" si="24"/>
        <v>0.004321766473</v>
      </c>
      <c r="U21" s="1">
        <f t="shared" si="25"/>
        <v>15.5583593</v>
      </c>
      <c r="V21" s="1">
        <f t="shared" si="26"/>
        <v>0.2549842219</v>
      </c>
      <c r="W21" s="1">
        <v>59.0</v>
      </c>
      <c r="X21" s="1">
        <f t="shared" si="27"/>
        <v>0.2549842219</v>
      </c>
      <c r="Y21" s="1">
        <f t="shared" si="28"/>
        <v>213737.56</v>
      </c>
      <c r="Z21" s="1">
        <v>31.0</v>
      </c>
      <c r="AA21" s="1">
        <f t="shared" si="29"/>
        <v>36.25</v>
      </c>
      <c r="AB21" s="1">
        <f t="shared" si="30"/>
        <v>6.805020068</v>
      </c>
      <c r="AC21" s="1">
        <f t="shared" si="31"/>
        <v>37.5</v>
      </c>
    </row>
    <row r="22" ht="14.25" customHeight="1">
      <c r="C22" s="1">
        <f t="shared" si="17"/>
        <v>7.027921346</v>
      </c>
      <c r="F22" s="1">
        <v>22.8</v>
      </c>
      <c r="G22" s="1">
        <f t="shared" si="18"/>
        <v>0.0228</v>
      </c>
      <c r="H22" s="1">
        <v>0.036575</v>
      </c>
      <c r="I22" s="1">
        <v>0.0887</v>
      </c>
      <c r="N22" s="1">
        <f t="shared" si="19"/>
        <v>22599.9685</v>
      </c>
      <c r="O22" s="1">
        <f t="shared" si="20"/>
        <v>3.277847017</v>
      </c>
      <c r="P22" s="1">
        <f t="shared" si="21"/>
        <v>38.75</v>
      </c>
      <c r="Q22" s="1">
        <f t="shared" si="22"/>
        <v>7.027921346</v>
      </c>
      <c r="S22" s="1">
        <f t="shared" si="23"/>
        <v>0.000004374560497</v>
      </c>
      <c r="T22" s="1">
        <f t="shared" si="24"/>
        <v>0.004374560497</v>
      </c>
      <c r="U22" s="1">
        <f t="shared" si="25"/>
        <v>15.74841779</v>
      </c>
      <c r="V22" s="1">
        <f t="shared" si="26"/>
        <v>0.2624736298</v>
      </c>
      <c r="W22" s="1">
        <v>60.0</v>
      </c>
      <c r="X22" s="1">
        <f t="shared" si="27"/>
        <v>0.2624736298</v>
      </c>
      <c r="Y22" s="1">
        <f t="shared" si="28"/>
        <v>220632.32</v>
      </c>
      <c r="Z22" s="1">
        <v>32.0</v>
      </c>
      <c r="AA22" s="1">
        <f t="shared" si="29"/>
        <v>38.75</v>
      </c>
      <c r="AB22" s="1">
        <f t="shared" si="30"/>
        <v>7.027921346</v>
      </c>
      <c r="AC22" s="1">
        <f t="shared" si="31"/>
        <v>40</v>
      </c>
    </row>
    <row r="23" ht="14.25" customHeight="1">
      <c r="C23" s="1">
        <f t="shared" si="17"/>
        <v>7.058745562</v>
      </c>
      <c r="F23" s="1">
        <v>22.9</v>
      </c>
      <c r="G23" s="1">
        <f t="shared" si="18"/>
        <v>0.0229</v>
      </c>
      <c r="H23" s="1">
        <v>0.036575</v>
      </c>
      <c r="I23" s="1">
        <v>0.0887</v>
      </c>
      <c r="N23" s="1">
        <f t="shared" si="19"/>
        <v>24110.7321</v>
      </c>
      <c r="O23" s="1">
        <f t="shared" si="20"/>
        <v>3.496964666</v>
      </c>
      <c r="P23" s="1">
        <f t="shared" si="21"/>
        <v>41.25</v>
      </c>
      <c r="Q23" s="1">
        <f t="shared" si="22"/>
        <v>7.058745562</v>
      </c>
      <c r="S23" s="1">
        <f t="shared" si="23"/>
        <v>0.000004369605885</v>
      </c>
      <c r="T23" s="1">
        <f t="shared" si="24"/>
        <v>0.004369605885</v>
      </c>
      <c r="U23" s="1">
        <f t="shared" si="25"/>
        <v>15.73058118</v>
      </c>
      <c r="V23" s="1">
        <f t="shared" si="26"/>
        <v>0.266545959</v>
      </c>
      <c r="W23" s="1">
        <v>61.0</v>
      </c>
      <c r="X23" s="1">
        <f t="shared" si="27"/>
        <v>0.266545959</v>
      </c>
      <c r="Y23" s="1">
        <f t="shared" si="28"/>
        <v>227527.08</v>
      </c>
      <c r="Z23" s="1">
        <v>33.0</v>
      </c>
      <c r="AA23" s="1">
        <f t="shared" si="29"/>
        <v>41.25</v>
      </c>
      <c r="AB23" s="1">
        <f t="shared" si="30"/>
        <v>7.058745562</v>
      </c>
      <c r="AC23" s="1">
        <f t="shared" si="31"/>
        <v>42.5</v>
      </c>
    </row>
    <row r="24" ht="14.25" customHeight="1">
      <c r="C24" s="1">
        <f t="shared" si="17"/>
        <v>7.089569779</v>
      </c>
      <c r="F24" s="1">
        <v>23.0</v>
      </c>
      <c r="G24" s="1">
        <f t="shared" si="18"/>
        <v>0.023</v>
      </c>
      <c r="H24" s="1">
        <v>0.036575</v>
      </c>
      <c r="I24" s="1">
        <v>0.0887</v>
      </c>
      <c r="N24" s="1">
        <f t="shared" si="19"/>
        <v>25627.76181</v>
      </c>
      <c r="O24" s="1">
        <f t="shared" si="20"/>
        <v>3.716991136</v>
      </c>
      <c r="P24" s="1">
        <f t="shared" si="21"/>
        <v>43.75</v>
      </c>
      <c r="Q24" s="1">
        <f t="shared" si="22"/>
        <v>7.089569779</v>
      </c>
      <c r="S24" s="1">
        <f t="shared" si="23"/>
        <v>0.000004367027324</v>
      </c>
      <c r="T24" s="1">
        <f t="shared" si="24"/>
        <v>0.004367027324</v>
      </c>
      <c r="U24" s="1">
        <f t="shared" si="25"/>
        <v>15.72129837</v>
      </c>
      <c r="V24" s="1">
        <f t="shared" si="26"/>
        <v>0.2707556941</v>
      </c>
      <c r="W24" s="1">
        <v>62.0</v>
      </c>
      <c r="X24" s="1">
        <f t="shared" si="27"/>
        <v>0.2707556941</v>
      </c>
      <c r="Y24" s="1">
        <f t="shared" si="28"/>
        <v>234421.84</v>
      </c>
      <c r="Z24" s="1">
        <v>34.0</v>
      </c>
      <c r="AA24" s="1">
        <f t="shared" si="29"/>
        <v>43.75</v>
      </c>
      <c r="AB24" s="1">
        <f t="shared" si="30"/>
        <v>7.089569779</v>
      </c>
      <c r="AC24" s="1">
        <f t="shared" si="31"/>
        <v>45</v>
      </c>
    </row>
    <row r="25" ht="14.25" customHeight="1">
      <c r="C25" s="1">
        <f t="shared" si="17"/>
        <v>7.120393995</v>
      </c>
      <c r="F25" s="1">
        <v>23.1</v>
      </c>
      <c r="G25" s="1">
        <f t="shared" si="18"/>
        <v>0.0231</v>
      </c>
      <c r="H25" s="1">
        <v>0.036575</v>
      </c>
      <c r="I25" s="1">
        <v>0.0887</v>
      </c>
      <c r="N25" s="1">
        <f t="shared" si="19"/>
        <v>27151.03756</v>
      </c>
      <c r="O25" s="1">
        <f t="shared" si="20"/>
        <v>3.937923519</v>
      </c>
      <c r="P25" s="1">
        <f t="shared" si="21"/>
        <v>46.25</v>
      </c>
      <c r="Q25" s="1">
        <f t="shared" si="22"/>
        <v>7.120393995</v>
      </c>
      <c r="S25" s="1">
        <f t="shared" si="23"/>
        <v>0.000004366467301</v>
      </c>
      <c r="T25" s="1">
        <f t="shared" si="24"/>
        <v>0.004366467301</v>
      </c>
      <c r="U25" s="1">
        <f t="shared" si="25"/>
        <v>15.71928228</v>
      </c>
      <c r="V25" s="1">
        <f t="shared" si="26"/>
        <v>0.2750874399</v>
      </c>
      <c r="W25" s="1">
        <v>63.0</v>
      </c>
      <c r="X25" s="1">
        <f t="shared" si="27"/>
        <v>0.2750874399</v>
      </c>
      <c r="Y25" s="1">
        <f t="shared" si="28"/>
        <v>241316.6</v>
      </c>
      <c r="Z25" s="1">
        <v>35.0</v>
      </c>
      <c r="AA25" s="1">
        <f t="shared" si="29"/>
        <v>46.25</v>
      </c>
      <c r="AB25" s="1">
        <f t="shared" si="30"/>
        <v>7.120393995</v>
      </c>
      <c r="AC25" s="1">
        <f t="shared" si="31"/>
        <v>47.5</v>
      </c>
    </row>
    <row r="26" ht="14.25" customHeight="1">
      <c r="C26" s="1">
        <f t="shared" si="17"/>
        <v>7.151218212</v>
      </c>
      <c r="F26" s="1">
        <v>23.2</v>
      </c>
      <c r="G26" s="1">
        <f t="shared" si="18"/>
        <v>0.0232</v>
      </c>
      <c r="H26" s="1">
        <v>0.036575</v>
      </c>
      <c r="I26" s="1">
        <v>0.0887</v>
      </c>
      <c r="N26" s="1">
        <f t="shared" si="19"/>
        <v>28680.53947</v>
      </c>
      <c r="O26" s="1">
        <f t="shared" si="20"/>
        <v>4.159758929</v>
      </c>
      <c r="P26" s="1">
        <f t="shared" si="21"/>
        <v>48.75</v>
      </c>
      <c r="Q26" s="1">
        <f t="shared" si="22"/>
        <v>7.151218212</v>
      </c>
      <c r="S26" s="1">
        <f t="shared" si="23"/>
        <v>0.000004367634386</v>
      </c>
      <c r="T26" s="1">
        <f t="shared" si="24"/>
        <v>0.004367634386</v>
      </c>
      <c r="U26" s="1">
        <f t="shared" si="25"/>
        <v>15.72348379</v>
      </c>
      <c r="V26" s="1">
        <f t="shared" si="26"/>
        <v>0.2795286007</v>
      </c>
      <c r="W26" s="1">
        <v>64.0</v>
      </c>
      <c r="X26" s="1">
        <f t="shared" si="27"/>
        <v>0.2795286007</v>
      </c>
      <c r="Y26" s="1">
        <f t="shared" si="28"/>
        <v>248211.36</v>
      </c>
      <c r="Z26" s="1">
        <v>36.0</v>
      </c>
      <c r="AA26" s="1">
        <f t="shared" si="29"/>
        <v>48.75</v>
      </c>
      <c r="AB26" s="1">
        <f t="shared" si="30"/>
        <v>7.151218212</v>
      </c>
      <c r="AC26" s="1">
        <f t="shared" si="31"/>
        <v>50</v>
      </c>
    </row>
    <row r="27" ht="14.25" customHeight="1">
      <c r="C27" s="1">
        <f t="shared" si="17"/>
        <v>7.182042428</v>
      </c>
      <c r="F27" s="1">
        <v>23.3</v>
      </c>
      <c r="G27" s="1">
        <f t="shared" si="18"/>
        <v>0.0233</v>
      </c>
      <c r="H27" s="1">
        <v>0.036575</v>
      </c>
      <c r="I27" s="1">
        <v>0.0887</v>
      </c>
      <c r="N27" s="1">
        <f t="shared" si="19"/>
        <v>30216.24782</v>
      </c>
      <c r="O27" s="1">
        <f t="shared" si="20"/>
        <v>4.382494506</v>
      </c>
      <c r="P27" s="1">
        <f t="shared" si="21"/>
        <v>51.25</v>
      </c>
      <c r="Q27" s="1">
        <f t="shared" si="22"/>
        <v>7.182042428</v>
      </c>
      <c r="S27" s="1">
        <f t="shared" si="23"/>
        <v>0.000004370288642</v>
      </c>
      <c r="T27" s="1">
        <f t="shared" si="24"/>
        <v>0.004370288642</v>
      </c>
      <c r="U27" s="1">
        <f t="shared" si="25"/>
        <v>15.73303911</v>
      </c>
      <c r="V27" s="1">
        <f t="shared" si="26"/>
        <v>0.2840687617</v>
      </c>
      <c r="W27" s="1">
        <v>65.0</v>
      </c>
      <c r="X27" s="1">
        <f t="shared" si="27"/>
        <v>0.2840687617</v>
      </c>
      <c r="Y27" s="1">
        <f t="shared" si="28"/>
        <v>255106.12</v>
      </c>
      <c r="Z27" s="1">
        <v>37.0</v>
      </c>
      <c r="AA27" s="1">
        <f t="shared" si="29"/>
        <v>51.25</v>
      </c>
      <c r="AB27" s="1">
        <f t="shared" si="30"/>
        <v>7.182042428</v>
      </c>
      <c r="AC27" s="1">
        <f t="shared" si="31"/>
        <v>52.5</v>
      </c>
    </row>
    <row r="28" ht="14.25" customHeight="1">
      <c r="C28" s="1">
        <f t="shared" si="17"/>
        <v>7.212866644</v>
      </c>
      <c r="F28" s="1">
        <v>23.4</v>
      </c>
      <c r="G28" s="1">
        <f t="shared" si="18"/>
        <v>0.0234</v>
      </c>
      <c r="H28" s="1">
        <v>0.036575</v>
      </c>
      <c r="I28" s="1">
        <v>0.0887</v>
      </c>
      <c r="N28" s="1">
        <f t="shared" si="19"/>
        <v>31758.14306</v>
      </c>
      <c r="O28" s="1">
        <f t="shared" si="20"/>
        <v>4.606127416</v>
      </c>
      <c r="P28" s="1">
        <f t="shared" si="21"/>
        <v>53.75</v>
      </c>
      <c r="Q28" s="1">
        <f t="shared" si="22"/>
        <v>7.212866644</v>
      </c>
      <c r="S28" s="1">
        <f t="shared" si="23"/>
        <v>0.000004374230747</v>
      </c>
      <c r="T28" s="1">
        <f t="shared" si="24"/>
        <v>0.004374230747</v>
      </c>
      <c r="U28" s="1">
        <f t="shared" si="25"/>
        <v>15.74723069</v>
      </c>
      <c r="V28" s="1">
        <f t="shared" si="26"/>
        <v>0.2886992293</v>
      </c>
      <c r="W28" s="1">
        <v>66.0</v>
      </c>
      <c r="X28" s="1">
        <f t="shared" si="27"/>
        <v>0.2886992293</v>
      </c>
      <c r="Y28" s="1">
        <f t="shared" si="28"/>
        <v>262000.88</v>
      </c>
      <c r="Z28" s="1">
        <v>38.0</v>
      </c>
      <c r="AA28" s="1">
        <f t="shared" si="29"/>
        <v>53.75</v>
      </c>
      <c r="AB28" s="1">
        <f t="shared" si="30"/>
        <v>7.212866644</v>
      </c>
      <c r="AC28" s="1">
        <f t="shared" si="31"/>
        <v>55</v>
      </c>
    </row>
    <row r="29" ht="14.25" customHeight="1">
      <c r="C29" s="1">
        <f t="shared" si="17"/>
        <v>7.243690861</v>
      </c>
      <c r="F29" s="1">
        <v>23.5</v>
      </c>
      <c r="G29" s="1">
        <f t="shared" si="18"/>
        <v>0.0235</v>
      </c>
      <c r="H29" s="1">
        <v>0.036575</v>
      </c>
      <c r="I29" s="1">
        <v>0.0887</v>
      </c>
      <c r="N29" s="1">
        <f t="shared" si="19"/>
        <v>33306.20581</v>
      </c>
      <c r="O29" s="1">
        <f t="shared" si="20"/>
        <v>4.830654847</v>
      </c>
      <c r="P29" s="1">
        <f t="shared" si="21"/>
        <v>56.25</v>
      </c>
      <c r="Q29" s="1">
        <f t="shared" si="22"/>
        <v>7.243690861</v>
      </c>
      <c r="S29" s="1">
        <f t="shared" si="23"/>
        <v>0.000004379293787</v>
      </c>
      <c r="T29" s="1">
        <f t="shared" si="24"/>
        <v>0.004379293787</v>
      </c>
      <c r="U29" s="1">
        <f t="shared" si="25"/>
        <v>15.76545763</v>
      </c>
      <c r="V29" s="1">
        <f t="shared" si="26"/>
        <v>0.2934126837</v>
      </c>
      <c r="W29" s="1">
        <v>67.0</v>
      </c>
      <c r="X29" s="1">
        <f t="shared" si="27"/>
        <v>0.2934126837</v>
      </c>
      <c r="Y29" s="1">
        <f t="shared" si="28"/>
        <v>268895.64</v>
      </c>
      <c r="Z29" s="1">
        <v>39.0</v>
      </c>
      <c r="AA29" s="1">
        <f t="shared" si="29"/>
        <v>56.25</v>
      </c>
      <c r="AB29" s="1">
        <f t="shared" si="30"/>
        <v>7.243690861</v>
      </c>
      <c r="AC29" s="1">
        <f t="shared" si="31"/>
        <v>57.5</v>
      </c>
    </row>
    <row r="30" ht="14.25" customHeight="1">
      <c r="C30" s="1">
        <f t="shared" si="17"/>
        <v>7.274515077</v>
      </c>
      <c r="F30" s="1">
        <v>23.6</v>
      </c>
      <c r="G30" s="1">
        <f t="shared" si="18"/>
        <v>0.0236</v>
      </c>
      <c r="H30" s="1">
        <v>0.036575</v>
      </c>
      <c r="I30" s="1">
        <v>0.0887</v>
      </c>
      <c r="N30" s="1">
        <f t="shared" si="19"/>
        <v>34860.41685</v>
      </c>
      <c r="O30" s="1">
        <f t="shared" si="20"/>
        <v>5.056074011</v>
      </c>
      <c r="P30" s="1">
        <f t="shared" si="21"/>
        <v>58.75</v>
      </c>
      <c r="Q30" s="1">
        <f t="shared" si="22"/>
        <v>7.274515077</v>
      </c>
      <c r="S30" s="1">
        <f t="shared" si="23"/>
        <v>0.000004385336958</v>
      </c>
      <c r="T30" s="1">
        <f t="shared" si="24"/>
        <v>0.004385336958</v>
      </c>
      <c r="U30" s="1">
        <f t="shared" si="25"/>
        <v>15.78721305</v>
      </c>
      <c r="V30" s="1">
        <f t="shared" si="26"/>
        <v>0.2982029131</v>
      </c>
      <c r="W30" s="1">
        <v>68.0</v>
      </c>
      <c r="X30" s="1">
        <f t="shared" si="27"/>
        <v>0.2982029131</v>
      </c>
      <c r="Y30" s="1">
        <f t="shared" si="28"/>
        <v>275790.4</v>
      </c>
      <c r="Z30" s="1">
        <v>40.0</v>
      </c>
      <c r="AA30" s="1">
        <f t="shared" si="29"/>
        <v>58.75</v>
      </c>
      <c r="AB30" s="1">
        <f t="shared" si="30"/>
        <v>7.274515077</v>
      </c>
      <c r="AC30" s="1">
        <f t="shared" si="31"/>
        <v>60</v>
      </c>
    </row>
    <row r="31" ht="14.25" customHeight="1">
      <c r="C31" s="1">
        <f t="shared" si="17"/>
        <v>7.305339294</v>
      </c>
      <c r="F31" s="1">
        <v>23.7</v>
      </c>
      <c r="G31" s="1">
        <f t="shared" si="18"/>
        <v>0.0237</v>
      </c>
      <c r="H31" s="1">
        <v>0.036575</v>
      </c>
      <c r="I31" s="1">
        <v>0.0887</v>
      </c>
      <c r="N31" s="1">
        <f t="shared" si="19"/>
        <v>36420.7571</v>
      </c>
      <c r="O31" s="1">
        <f t="shared" si="20"/>
        <v>5.282382143</v>
      </c>
      <c r="P31" s="1">
        <f t="shared" si="21"/>
        <v>61.25</v>
      </c>
      <c r="Q31" s="1">
        <f t="shared" si="22"/>
        <v>7.305339294</v>
      </c>
      <c r="S31" s="1">
        <f t="shared" si="23"/>
        <v>0.000004392240692</v>
      </c>
      <c r="T31" s="1">
        <f t="shared" si="24"/>
        <v>0.004392240692</v>
      </c>
      <c r="U31" s="1">
        <f t="shared" si="25"/>
        <v>15.81206649</v>
      </c>
      <c r="V31" s="1">
        <f t="shared" si="26"/>
        <v>0.3030646078</v>
      </c>
      <c r="W31" s="1">
        <v>69.0</v>
      </c>
      <c r="X31" s="1">
        <f t="shared" si="27"/>
        <v>0.3030646078</v>
      </c>
      <c r="Y31" s="1">
        <f t="shared" si="28"/>
        <v>282685.16</v>
      </c>
      <c r="Z31" s="1">
        <v>41.0</v>
      </c>
      <c r="AA31" s="1">
        <f t="shared" si="29"/>
        <v>61.25</v>
      </c>
      <c r="AB31" s="1">
        <f t="shared" si="30"/>
        <v>7.305339294</v>
      </c>
      <c r="AC31" s="1">
        <f t="shared" si="31"/>
        <v>62.5</v>
      </c>
    </row>
    <row r="32" ht="14.25" customHeight="1">
      <c r="C32" s="1">
        <f t="shared" si="17"/>
        <v>7.33616351</v>
      </c>
      <c r="F32" s="1">
        <v>23.8</v>
      </c>
      <c r="G32" s="1">
        <f t="shared" si="18"/>
        <v>0.0238</v>
      </c>
      <c r="H32" s="1">
        <v>0.036575</v>
      </c>
      <c r="I32" s="1">
        <v>0.0887</v>
      </c>
      <c r="N32" s="1">
        <f t="shared" si="19"/>
        <v>37987.20768</v>
      </c>
      <c r="O32" s="1">
        <f t="shared" si="20"/>
        <v>5.509576502</v>
      </c>
      <c r="P32" s="1">
        <f t="shared" si="21"/>
        <v>63.75</v>
      </c>
      <c r="Q32" s="1">
        <f t="shared" si="22"/>
        <v>7.33616351</v>
      </c>
      <c r="S32" s="1">
        <f t="shared" si="23"/>
        <v>0.000004399902838</v>
      </c>
      <c r="T32" s="1">
        <f t="shared" si="24"/>
        <v>0.004399902838</v>
      </c>
      <c r="U32" s="1">
        <f t="shared" si="25"/>
        <v>15.83965022</v>
      </c>
      <c r="V32" s="1">
        <f t="shared" si="26"/>
        <v>0.3079931987</v>
      </c>
      <c r="W32" s="1">
        <v>70.0</v>
      </c>
      <c r="X32" s="1">
        <f t="shared" si="27"/>
        <v>0.3079931987</v>
      </c>
      <c r="Y32" s="1">
        <f t="shared" si="28"/>
        <v>289579.92</v>
      </c>
      <c r="Z32" s="1">
        <v>42.0</v>
      </c>
      <c r="AA32" s="1">
        <f t="shared" si="29"/>
        <v>63.75</v>
      </c>
      <c r="AB32" s="1">
        <f t="shared" si="30"/>
        <v>7.33616351</v>
      </c>
      <c r="AC32" s="1">
        <f t="shared" si="31"/>
        <v>65</v>
      </c>
    </row>
    <row r="33" ht="14.25" customHeight="1">
      <c r="C33" s="1">
        <f t="shared" si="17"/>
        <v>7.366987727</v>
      </c>
      <c r="F33" s="1">
        <v>23.9</v>
      </c>
      <c r="G33" s="1">
        <f t="shared" si="18"/>
        <v>0.0239</v>
      </c>
      <c r="H33" s="1">
        <v>0.036575</v>
      </c>
      <c r="I33" s="1">
        <v>0.0887</v>
      </c>
      <c r="N33" s="1">
        <f t="shared" si="19"/>
        <v>39559.74984</v>
      </c>
      <c r="O33" s="1">
        <f t="shared" si="20"/>
        <v>5.737654369</v>
      </c>
      <c r="P33" s="1">
        <f t="shared" si="21"/>
        <v>66.25</v>
      </c>
      <c r="Q33" s="1">
        <f t="shared" si="22"/>
        <v>7.366987727</v>
      </c>
      <c r="S33" s="1">
        <f t="shared" si="23"/>
        <v>0.000004408235634</v>
      </c>
      <c r="T33" s="1">
        <f t="shared" si="24"/>
        <v>0.004408235634</v>
      </c>
      <c r="U33" s="1">
        <f t="shared" si="25"/>
        <v>15.86964828</v>
      </c>
      <c r="V33" s="1">
        <f t="shared" si="26"/>
        <v>0.31298473</v>
      </c>
      <c r="W33" s="1">
        <v>71.0</v>
      </c>
      <c r="X33" s="1">
        <f t="shared" si="27"/>
        <v>0.31298473</v>
      </c>
      <c r="Y33" s="1">
        <f t="shared" si="28"/>
        <v>296474.68</v>
      </c>
      <c r="Z33" s="1">
        <v>43.0</v>
      </c>
      <c r="AA33" s="1">
        <f t="shared" si="29"/>
        <v>66.25</v>
      </c>
      <c r="AB33" s="1">
        <f t="shared" si="30"/>
        <v>7.366987727</v>
      </c>
      <c r="AC33" s="1">
        <f t="shared" si="31"/>
        <v>67.5</v>
      </c>
    </row>
    <row r="34" ht="14.25" customHeight="1">
      <c r="C34" s="1">
        <f t="shared" si="17"/>
        <v>7.397811943</v>
      </c>
      <c r="F34" s="1">
        <v>24.0</v>
      </c>
      <c r="G34" s="1">
        <f t="shared" si="18"/>
        <v>0.024</v>
      </c>
      <c r="H34" s="1">
        <v>0.036575</v>
      </c>
      <c r="I34" s="1">
        <v>0.0887</v>
      </c>
      <c r="N34" s="1">
        <f t="shared" si="19"/>
        <v>41138.36497</v>
      </c>
      <c r="O34" s="1">
        <f t="shared" si="20"/>
        <v>5.966613047</v>
      </c>
      <c r="P34" s="1">
        <f t="shared" si="21"/>
        <v>68.75</v>
      </c>
      <c r="Q34" s="1">
        <f t="shared" si="22"/>
        <v>7.397811943</v>
      </c>
      <c r="S34" s="1">
        <f t="shared" si="23"/>
        <v>0.000004417163294</v>
      </c>
      <c r="T34" s="1">
        <f t="shared" si="24"/>
        <v>0.004417163294</v>
      </c>
      <c r="U34" s="1">
        <f t="shared" si="25"/>
        <v>15.90178786</v>
      </c>
      <c r="V34" s="1">
        <f t="shared" si="26"/>
        <v>0.3180357572</v>
      </c>
      <c r="W34" s="1">
        <v>72.0</v>
      </c>
      <c r="X34" s="1">
        <f t="shared" si="27"/>
        <v>0.3180357572</v>
      </c>
      <c r="Y34" s="1">
        <f t="shared" si="28"/>
        <v>303369.44</v>
      </c>
      <c r="Z34" s="1">
        <v>44.0</v>
      </c>
      <c r="AA34" s="1">
        <f t="shared" si="29"/>
        <v>68.75</v>
      </c>
      <c r="AB34" s="1">
        <f t="shared" si="30"/>
        <v>7.397811943</v>
      </c>
      <c r="AC34" s="1">
        <f t="shared" si="31"/>
        <v>70</v>
      </c>
    </row>
    <row r="35" ht="14.25" customHeight="1">
      <c r="C35" s="1">
        <f t="shared" si="17"/>
        <v>7.428636159</v>
      </c>
      <c r="F35" s="1">
        <v>24.1</v>
      </c>
      <c r="G35" s="1">
        <f t="shared" si="18"/>
        <v>0.0241</v>
      </c>
      <c r="H35" s="1">
        <v>0.036575</v>
      </c>
      <c r="I35" s="1">
        <v>0.0887</v>
      </c>
      <c r="N35" s="1">
        <f t="shared" si="19"/>
        <v>42723.03466</v>
      </c>
      <c r="O35" s="1">
        <f t="shared" si="20"/>
        <v>6.196449863</v>
      </c>
      <c r="P35" s="1">
        <f t="shared" si="21"/>
        <v>71.25</v>
      </c>
      <c r="Q35" s="1">
        <f t="shared" si="22"/>
        <v>7.428636159</v>
      </c>
      <c r="S35" s="1">
        <f t="shared" si="23"/>
        <v>0.000004426620066</v>
      </c>
      <c r="T35" s="1">
        <f t="shared" si="24"/>
        <v>0.004426620066</v>
      </c>
      <c r="U35" s="1">
        <f t="shared" si="25"/>
        <v>15.93583224</v>
      </c>
      <c r="V35" s="1">
        <f t="shared" si="26"/>
        <v>0.3231432648</v>
      </c>
      <c r="W35" s="1">
        <v>73.0</v>
      </c>
      <c r="X35" s="1">
        <f t="shared" si="27"/>
        <v>0.3231432648</v>
      </c>
      <c r="Y35" s="1">
        <f t="shared" si="28"/>
        <v>310264.2</v>
      </c>
      <c r="Z35" s="1">
        <v>45.0</v>
      </c>
      <c r="AA35" s="1">
        <f t="shared" si="29"/>
        <v>71.25</v>
      </c>
      <c r="AB35" s="1">
        <f t="shared" si="30"/>
        <v>7.428636159</v>
      </c>
      <c r="AC35" s="1">
        <f t="shared" si="31"/>
        <v>72.5</v>
      </c>
    </row>
    <row r="36" ht="14.25" customHeight="1">
      <c r="C36" s="1">
        <f t="shared" si="17"/>
        <v>7.459460376</v>
      </c>
      <c r="F36" s="1">
        <v>24.2</v>
      </c>
      <c r="G36" s="1">
        <f t="shared" si="18"/>
        <v>0.0242</v>
      </c>
      <c r="H36" s="1">
        <v>0.036575</v>
      </c>
      <c r="I36" s="1">
        <v>0.0887</v>
      </c>
      <c r="N36" s="1">
        <f t="shared" si="19"/>
        <v>44313.7406</v>
      </c>
      <c r="O36" s="1">
        <f t="shared" si="20"/>
        <v>6.427162164</v>
      </c>
      <c r="P36" s="1">
        <f t="shared" si="21"/>
        <v>73.75</v>
      </c>
      <c r="Q36" s="1">
        <f t="shared" si="22"/>
        <v>7.459460376</v>
      </c>
      <c r="S36" s="1">
        <f t="shared" si="23"/>
        <v>0.00000443654865</v>
      </c>
      <c r="T36" s="1">
        <f t="shared" si="24"/>
        <v>0.00443654865</v>
      </c>
      <c r="U36" s="1">
        <f t="shared" si="25"/>
        <v>15.97157514</v>
      </c>
      <c r="V36" s="1">
        <f t="shared" si="26"/>
        <v>0.3283046001</v>
      </c>
      <c r="W36" s="1">
        <v>74.0</v>
      </c>
      <c r="X36" s="1">
        <f t="shared" si="27"/>
        <v>0.3283046001</v>
      </c>
      <c r="Y36" s="1">
        <f t="shared" si="28"/>
        <v>317158.96</v>
      </c>
      <c r="Z36" s="1">
        <v>46.0</v>
      </c>
      <c r="AA36" s="1">
        <f t="shared" si="29"/>
        <v>73.75</v>
      </c>
      <c r="AB36" s="1">
        <f t="shared" si="30"/>
        <v>7.459460376</v>
      </c>
      <c r="AC36" s="1">
        <f t="shared" si="31"/>
        <v>75</v>
      </c>
    </row>
    <row r="37" ht="14.25" customHeight="1">
      <c r="L37" s="1" t="s">
        <v>79</v>
      </c>
    </row>
    <row r="38" ht="14.25" customHeight="1">
      <c r="V38" s="1">
        <f>SUM(V17:V36)</f>
        <v>5.687439287</v>
      </c>
    </row>
    <row r="39" ht="14.25" customHeight="1">
      <c r="C39" s="1" t="s">
        <v>15</v>
      </c>
    </row>
    <row r="40" ht="14.25" customHeight="1">
      <c r="C40" s="1" t="s">
        <v>26</v>
      </c>
      <c r="L40" s="5" t="s">
        <v>80</v>
      </c>
      <c r="O40" s="1" t="s">
        <v>4</v>
      </c>
      <c r="P40" s="1" t="str">
        <f t="shared" ref="P40:Q40" si="32">J40</f>
        <v/>
      </c>
      <c r="Q40" s="1" t="str">
        <f t="shared" si="32"/>
        <v/>
      </c>
    </row>
    <row r="41" ht="14.25" customHeight="1">
      <c r="C41" s="1" t="s">
        <v>27</v>
      </c>
      <c r="D41" s="1" t="s">
        <v>28</v>
      </c>
      <c r="E41" s="1" t="s">
        <v>29</v>
      </c>
      <c r="F41" s="1" t="s">
        <v>30</v>
      </c>
      <c r="G41" s="1" t="s">
        <v>31</v>
      </c>
      <c r="H41" s="1" t="s">
        <v>32</v>
      </c>
      <c r="I41" s="1" t="s">
        <v>33</v>
      </c>
      <c r="N41" s="1" t="s">
        <v>13</v>
      </c>
      <c r="O41" s="1" t="s">
        <v>14</v>
      </c>
      <c r="P41" s="1" t="s">
        <v>11</v>
      </c>
      <c r="Q41" s="1" t="s">
        <v>12</v>
      </c>
      <c r="S41" s="1" t="s">
        <v>5</v>
      </c>
      <c r="T41" s="1" t="s">
        <v>5</v>
      </c>
      <c r="U41" s="1" t="s">
        <v>5</v>
      </c>
      <c r="AA41" s="1" t="s">
        <v>62</v>
      </c>
    </row>
    <row r="42" ht="14.25" customHeight="1">
      <c r="D42" s="1" t="s">
        <v>40</v>
      </c>
      <c r="E42" s="1" t="s">
        <v>19</v>
      </c>
      <c r="F42" s="1" t="s">
        <v>41</v>
      </c>
      <c r="G42" s="1" t="s">
        <v>42</v>
      </c>
      <c r="H42" s="1" t="s">
        <v>43</v>
      </c>
      <c r="I42" s="1" t="s">
        <v>44</v>
      </c>
      <c r="N42" s="1" t="s">
        <v>21</v>
      </c>
      <c r="O42" s="1" t="s">
        <v>25</v>
      </c>
      <c r="P42" s="1" t="s">
        <v>23</v>
      </c>
      <c r="Q42" s="1" t="s">
        <v>24</v>
      </c>
      <c r="S42" s="1" t="s">
        <v>16</v>
      </c>
      <c r="T42" s="1" t="s">
        <v>17</v>
      </c>
      <c r="U42" s="1" t="s">
        <v>18</v>
      </c>
      <c r="V42" s="1" t="s">
        <v>50</v>
      </c>
      <c r="W42" s="1" t="s">
        <v>65</v>
      </c>
      <c r="X42" s="1" t="s">
        <v>51</v>
      </c>
      <c r="Y42" s="1" t="s">
        <v>66</v>
      </c>
      <c r="Z42" s="1" t="s">
        <v>9</v>
      </c>
      <c r="AA42" s="1" t="s">
        <v>67</v>
      </c>
      <c r="AB42" s="1" t="s">
        <v>15</v>
      </c>
      <c r="AC42" s="1">
        <v>25.0</v>
      </c>
    </row>
    <row r="43" ht="14.25" customHeight="1">
      <c r="C43" s="1">
        <f t="shared" ref="C43:C47" si="33">(G43/H43)/I43</f>
        <v>117.0575561</v>
      </c>
      <c r="F43" s="1">
        <v>379.7584162562633</v>
      </c>
      <c r="G43" s="1">
        <f t="shared" ref="G43:G47" si="34">F43/1000</f>
        <v>0.3797584163</v>
      </c>
      <c r="H43" s="1">
        <v>0.036575</v>
      </c>
      <c r="I43" s="1">
        <v>0.0887</v>
      </c>
      <c r="N43" s="1">
        <f t="shared" ref="N43:N47" si="35">220*P43*(Q43^(0.5))</f>
        <v>71407.47261</v>
      </c>
      <c r="O43" s="1">
        <f t="shared" ref="O43:O47" si="36">N43/6894.76</f>
        <v>10.35677422</v>
      </c>
      <c r="P43" s="1">
        <f t="shared" ref="P43:P47" si="37">AA43</f>
        <v>30</v>
      </c>
      <c r="Q43" s="1">
        <f t="shared" ref="Q43:Q47" si="38">C43</f>
        <v>117.0575561</v>
      </c>
      <c r="S43" s="1">
        <f t="shared" ref="S43:S47" si="39">(3*10^(-8))*(Y43^(0.4))*(AA43^(-0.25))*(AB43^(0.5))</f>
        <v>0.00001854798905</v>
      </c>
      <c r="T43" s="1">
        <f t="shared" ref="T43:T47" si="40">1000*S43</f>
        <v>0.01854798905</v>
      </c>
      <c r="U43" s="1">
        <f t="shared" ref="U43:U47" si="41">T43*3600</f>
        <v>66.77276057</v>
      </c>
      <c r="V43" s="1">
        <f t="shared" ref="V43:V47" si="42">T43*W43</f>
        <v>1.020139398</v>
      </c>
      <c r="W43" s="1">
        <v>55.0</v>
      </c>
      <c r="X43" s="1">
        <f t="shared" ref="X43:X47" si="43">0+V43</f>
        <v>1.020139398</v>
      </c>
      <c r="Y43" s="1">
        <f t="shared" ref="Y43:Y47" si="44">Z43*6894.76</f>
        <v>206842.8</v>
      </c>
      <c r="Z43" s="1">
        <v>30.0</v>
      </c>
      <c r="AA43" s="1">
        <f t="shared" ref="AA43:AA47" si="45">(AC42+AC43)/2</f>
        <v>30</v>
      </c>
      <c r="AB43" s="1">
        <f t="shared" ref="AB43:AB47" si="46">C43</f>
        <v>117.0575561</v>
      </c>
      <c r="AC43" s="1">
        <v>35.0</v>
      </c>
    </row>
    <row r="44" ht="14.25" customHeight="1">
      <c r="C44" s="1">
        <f t="shared" si="33"/>
        <v>135.1348963</v>
      </c>
      <c r="F44" s="1">
        <v>438.40496854487753</v>
      </c>
      <c r="G44" s="1">
        <f t="shared" si="34"/>
        <v>0.4384049685</v>
      </c>
      <c r="H44" s="1">
        <v>0.036575</v>
      </c>
      <c r="I44" s="1">
        <v>0.0887</v>
      </c>
      <c r="N44" s="1">
        <f t="shared" si="35"/>
        <v>102297.8317</v>
      </c>
      <c r="O44" s="1">
        <f t="shared" si="36"/>
        <v>14.83704026</v>
      </c>
      <c r="P44" s="1">
        <f t="shared" si="37"/>
        <v>40</v>
      </c>
      <c r="Q44" s="1">
        <f t="shared" si="38"/>
        <v>135.1348963</v>
      </c>
      <c r="S44" s="1">
        <f t="shared" si="39"/>
        <v>0.00001854582582</v>
      </c>
      <c r="T44" s="1">
        <f t="shared" si="40"/>
        <v>0.01854582582</v>
      </c>
      <c r="U44" s="1">
        <f t="shared" si="41"/>
        <v>66.76497294</v>
      </c>
      <c r="V44" s="1">
        <f t="shared" si="42"/>
        <v>1.02002042</v>
      </c>
      <c r="W44" s="1">
        <v>55.0</v>
      </c>
      <c r="X44" s="1">
        <f t="shared" si="43"/>
        <v>1.02002042</v>
      </c>
      <c r="Y44" s="1">
        <f t="shared" si="44"/>
        <v>206842.8</v>
      </c>
      <c r="Z44" s="1">
        <v>30.0</v>
      </c>
      <c r="AA44" s="1">
        <f t="shared" si="45"/>
        <v>40</v>
      </c>
      <c r="AB44" s="1">
        <f t="shared" si="46"/>
        <v>135.1348963</v>
      </c>
      <c r="AC44" s="1">
        <v>45.0</v>
      </c>
    </row>
    <row r="45" ht="14.25" customHeight="1">
      <c r="C45" s="1">
        <f t="shared" si="33"/>
        <v>150.8219427</v>
      </c>
      <c r="F45" s="1">
        <v>489.2969234108799</v>
      </c>
      <c r="G45" s="1">
        <f t="shared" si="34"/>
        <v>0.4892969234</v>
      </c>
      <c r="H45" s="1">
        <v>0.036575</v>
      </c>
      <c r="I45" s="1">
        <v>0.0887</v>
      </c>
      <c r="N45" s="1">
        <f t="shared" si="35"/>
        <v>135090.5439</v>
      </c>
      <c r="O45" s="1">
        <f t="shared" si="36"/>
        <v>19.59321919</v>
      </c>
      <c r="P45" s="1">
        <f t="shared" si="37"/>
        <v>50</v>
      </c>
      <c r="Q45" s="1">
        <f t="shared" si="38"/>
        <v>150.8219427</v>
      </c>
      <c r="S45" s="1">
        <f t="shared" si="39"/>
        <v>0.00001852964855</v>
      </c>
      <c r="T45" s="1">
        <f t="shared" si="40"/>
        <v>0.01852964855</v>
      </c>
      <c r="U45" s="1">
        <f t="shared" si="41"/>
        <v>66.70673477</v>
      </c>
      <c r="V45" s="1">
        <f t="shared" si="42"/>
        <v>1.01913067</v>
      </c>
      <c r="W45" s="1">
        <v>55.0</v>
      </c>
      <c r="X45" s="1">
        <f t="shared" si="43"/>
        <v>1.01913067</v>
      </c>
      <c r="Y45" s="1">
        <f t="shared" si="44"/>
        <v>206842.8</v>
      </c>
      <c r="Z45" s="1">
        <v>30.0</v>
      </c>
      <c r="AA45" s="1">
        <f t="shared" si="45"/>
        <v>50</v>
      </c>
      <c r="AB45" s="1">
        <f t="shared" si="46"/>
        <v>150.8219427</v>
      </c>
      <c r="AC45" s="1">
        <v>55.0</v>
      </c>
    </row>
    <row r="46" ht="14.25" customHeight="1">
      <c r="C46" s="1">
        <f t="shared" si="33"/>
        <v>165.5123565</v>
      </c>
      <c r="F46" s="1">
        <v>536.9556006762855</v>
      </c>
      <c r="G46" s="1">
        <f t="shared" si="34"/>
        <v>0.5369556007</v>
      </c>
      <c r="H46" s="1">
        <v>0.036575</v>
      </c>
      <c r="I46" s="1">
        <v>0.0887</v>
      </c>
      <c r="N46" s="1">
        <f t="shared" si="35"/>
        <v>169820.1195</v>
      </c>
      <c r="O46" s="1">
        <f t="shared" si="36"/>
        <v>24.63031629</v>
      </c>
      <c r="P46" s="1">
        <f t="shared" si="37"/>
        <v>60</v>
      </c>
      <c r="Q46" s="1">
        <f t="shared" si="38"/>
        <v>165.5123565</v>
      </c>
      <c r="S46" s="1">
        <f t="shared" si="39"/>
        <v>0.00001854619477</v>
      </c>
      <c r="T46" s="1">
        <f t="shared" si="40"/>
        <v>0.01854619477</v>
      </c>
      <c r="U46" s="1">
        <f t="shared" si="41"/>
        <v>66.76630117</v>
      </c>
      <c r="V46" s="1">
        <f t="shared" si="42"/>
        <v>1.020040712</v>
      </c>
      <c r="W46" s="1">
        <v>55.0</v>
      </c>
      <c r="X46" s="1">
        <f t="shared" si="43"/>
        <v>1.020040712</v>
      </c>
      <c r="Y46" s="1">
        <f t="shared" si="44"/>
        <v>206842.8</v>
      </c>
      <c r="Z46" s="1">
        <v>30.0</v>
      </c>
      <c r="AA46" s="1">
        <f t="shared" si="45"/>
        <v>60</v>
      </c>
      <c r="AB46" s="1">
        <f t="shared" si="46"/>
        <v>165.5123565</v>
      </c>
      <c r="AC46" s="1">
        <v>65.0</v>
      </c>
    </row>
    <row r="47" ht="14.25" customHeight="1">
      <c r="C47" s="1">
        <f t="shared" si="33"/>
        <v>178.7109177</v>
      </c>
      <c r="F47" s="1">
        <v>579.7744059673785</v>
      </c>
      <c r="G47" s="1">
        <f t="shared" si="34"/>
        <v>0.579774406</v>
      </c>
      <c r="H47" s="1">
        <v>0.036575</v>
      </c>
      <c r="I47" s="1">
        <v>0.0887</v>
      </c>
      <c r="N47" s="1">
        <f t="shared" si="35"/>
        <v>205871.5163</v>
      </c>
      <c r="O47" s="1">
        <f t="shared" si="36"/>
        <v>29.85912727</v>
      </c>
      <c r="P47" s="1">
        <f t="shared" si="37"/>
        <v>70</v>
      </c>
      <c r="Q47" s="1">
        <f t="shared" si="38"/>
        <v>178.7109177</v>
      </c>
      <c r="S47" s="1">
        <f t="shared" si="39"/>
        <v>0.00001854293391</v>
      </c>
      <c r="T47" s="1">
        <f t="shared" si="40"/>
        <v>0.01854293391</v>
      </c>
      <c r="U47" s="1">
        <f t="shared" si="41"/>
        <v>66.75456208</v>
      </c>
      <c r="V47" s="1">
        <f t="shared" si="42"/>
        <v>1.019861365</v>
      </c>
      <c r="W47" s="1">
        <v>55.0</v>
      </c>
      <c r="X47" s="1">
        <f t="shared" si="43"/>
        <v>1.019861365</v>
      </c>
      <c r="Y47" s="1">
        <f t="shared" si="44"/>
        <v>206842.8</v>
      </c>
      <c r="Z47" s="1">
        <v>30.0</v>
      </c>
      <c r="AA47" s="1">
        <f t="shared" si="45"/>
        <v>70</v>
      </c>
      <c r="AB47" s="1">
        <f t="shared" si="46"/>
        <v>178.7109177</v>
      </c>
      <c r="AC47" s="1">
        <v>75.0</v>
      </c>
    </row>
    <row r="48" ht="14.25" customHeight="1"/>
    <row r="49" ht="14.25" customHeight="1">
      <c r="V49" s="1">
        <f>SUM(V43:V47)</f>
        <v>5.099192565</v>
      </c>
    </row>
    <row r="50" ht="14.25" customHeight="1"/>
    <row r="51" ht="14.25" customHeight="1">
      <c r="C51" s="1" t="s">
        <v>15</v>
      </c>
      <c r="AE51" s="1" t="s">
        <v>15</v>
      </c>
    </row>
    <row r="52" ht="14.25" customHeight="1">
      <c r="C52" s="1" t="s">
        <v>26</v>
      </c>
      <c r="L52" s="5" t="s">
        <v>81</v>
      </c>
      <c r="O52" s="1" t="s">
        <v>4</v>
      </c>
      <c r="P52" s="1" t="str">
        <f t="shared" ref="P52:Q52" si="47">J52</f>
        <v/>
      </c>
      <c r="Q52" s="1" t="str">
        <f t="shared" si="47"/>
        <v/>
      </c>
      <c r="AE52" s="1" t="s">
        <v>26</v>
      </c>
      <c r="AN52" s="5" t="s">
        <v>81</v>
      </c>
      <c r="AQ52" s="1" t="s">
        <v>4</v>
      </c>
      <c r="AR52" s="1" t="str">
        <f t="shared" ref="AR52:AS52" si="48">AL52</f>
        <v/>
      </c>
      <c r="AS52" s="1" t="str">
        <f t="shared" si="48"/>
        <v/>
      </c>
    </row>
    <row r="53" ht="14.25" customHeight="1">
      <c r="C53" s="1" t="s">
        <v>27</v>
      </c>
      <c r="D53" s="1" t="s">
        <v>28</v>
      </c>
      <c r="E53" s="1" t="s">
        <v>29</v>
      </c>
      <c r="F53" s="1" t="s">
        <v>30</v>
      </c>
      <c r="G53" s="1" t="s">
        <v>31</v>
      </c>
      <c r="H53" s="1" t="s">
        <v>32</v>
      </c>
      <c r="I53" s="1" t="s">
        <v>33</v>
      </c>
      <c r="N53" s="1" t="s">
        <v>13</v>
      </c>
      <c r="O53" s="1" t="s">
        <v>14</v>
      </c>
      <c r="P53" s="1" t="s">
        <v>11</v>
      </c>
      <c r="Q53" s="1" t="s">
        <v>12</v>
      </c>
      <c r="S53" s="1" t="s">
        <v>5</v>
      </c>
      <c r="T53" s="1" t="s">
        <v>5</v>
      </c>
      <c r="U53" s="1" t="s">
        <v>5</v>
      </c>
      <c r="AA53" s="1" t="s">
        <v>62</v>
      </c>
      <c r="AE53" s="1" t="s">
        <v>27</v>
      </c>
      <c r="AF53" s="1" t="s">
        <v>28</v>
      </c>
      <c r="AG53" s="1" t="s">
        <v>29</v>
      </c>
      <c r="AH53" s="1" t="s">
        <v>30</v>
      </c>
      <c r="AI53" s="1" t="s">
        <v>31</v>
      </c>
      <c r="AJ53" s="1" t="s">
        <v>32</v>
      </c>
      <c r="AK53" s="1" t="s">
        <v>33</v>
      </c>
      <c r="AP53" s="1" t="s">
        <v>13</v>
      </c>
      <c r="AQ53" s="1" t="s">
        <v>14</v>
      </c>
      <c r="AR53" s="1" t="s">
        <v>11</v>
      </c>
      <c r="AS53" s="1" t="s">
        <v>12</v>
      </c>
      <c r="AU53" s="1" t="s">
        <v>5</v>
      </c>
      <c r="AV53" s="1" t="s">
        <v>5</v>
      </c>
      <c r="AW53" s="1" t="s">
        <v>5</v>
      </c>
      <c r="BC53" s="1" t="s">
        <v>62</v>
      </c>
    </row>
    <row r="54" ht="14.25" customHeight="1">
      <c r="D54" s="1" t="s">
        <v>40</v>
      </c>
      <c r="E54" s="1" t="s">
        <v>19</v>
      </c>
      <c r="F54" s="1" t="s">
        <v>41</v>
      </c>
      <c r="G54" s="1" t="s">
        <v>42</v>
      </c>
      <c r="H54" s="1" t="s">
        <v>43</v>
      </c>
      <c r="I54" s="1" t="s">
        <v>44</v>
      </c>
      <c r="N54" s="1" t="s">
        <v>21</v>
      </c>
      <c r="O54" s="1" t="s">
        <v>25</v>
      </c>
      <c r="P54" s="1" t="s">
        <v>23</v>
      </c>
      <c r="Q54" s="1" t="s">
        <v>24</v>
      </c>
      <c r="S54" s="1" t="s">
        <v>16</v>
      </c>
      <c r="T54" s="1" t="s">
        <v>17</v>
      </c>
      <c r="U54" s="1" t="s">
        <v>18</v>
      </c>
      <c r="V54" s="1" t="s">
        <v>50</v>
      </c>
      <c r="W54" s="1" t="s">
        <v>65</v>
      </c>
      <c r="X54" s="1" t="s">
        <v>51</v>
      </c>
      <c r="Y54" s="1" t="s">
        <v>66</v>
      </c>
      <c r="Z54" s="1" t="s">
        <v>9</v>
      </c>
      <c r="AA54" s="1" t="s">
        <v>67</v>
      </c>
      <c r="AB54" s="1" t="s">
        <v>15</v>
      </c>
      <c r="AC54" s="1">
        <v>25.0</v>
      </c>
      <c r="AF54" s="1" t="s">
        <v>40</v>
      </c>
      <c r="AG54" s="1" t="s">
        <v>19</v>
      </c>
      <c r="AH54" s="1" t="s">
        <v>41</v>
      </c>
      <c r="AI54" s="1" t="s">
        <v>42</v>
      </c>
      <c r="AJ54" s="1" t="s">
        <v>43</v>
      </c>
      <c r="AK54" s="1" t="s">
        <v>44</v>
      </c>
      <c r="AP54" s="1" t="s">
        <v>21</v>
      </c>
      <c r="AQ54" s="1" t="s">
        <v>25</v>
      </c>
      <c r="AR54" s="1" t="s">
        <v>23</v>
      </c>
      <c r="AS54" s="1" t="s">
        <v>24</v>
      </c>
      <c r="AU54" s="1" t="s">
        <v>16</v>
      </c>
      <c r="AV54" s="1" t="s">
        <v>17</v>
      </c>
      <c r="AW54" s="1" t="s">
        <v>18</v>
      </c>
      <c r="AX54" s="1" t="s">
        <v>50</v>
      </c>
      <c r="AY54" s="1" t="s">
        <v>65</v>
      </c>
      <c r="AZ54" s="1" t="s">
        <v>51</v>
      </c>
      <c r="BA54" s="1" t="s">
        <v>66</v>
      </c>
      <c r="BB54" s="1" t="s">
        <v>9</v>
      </c>
      <c r="BC54" s="1" t="s">
        <v>67</v>
      </c>
      <c r="BD54" s="1" t="s">
        <v>15</v>
      </c>
      <c r="BE54" s="1">
        <v>25.0</v>
      </c>
    </row>
    <row r="55" ht="14.25" customHeight="1">
      <c r="B55" s="1">
        <v>1.0</v>
      </c>
      <c r="C55" s="1">
        <f t="shared" ref="C55:C60" si="49">(G55/H55)/I55</f>
        <v>102.7219908</v>
      </c>
      <c r="F55" s="1">
        <v>333.25093937215524</v>
      </c>
      <c r="G55" s="1">
        <f t="shared" ref="G55:G60" si="50">F55/1000</f>
        <v>0.3332509394</v>
      </c>
      <c r="H55" s="1">
        <v>0.036575</v>
      </c>
      <c r="I55" s="1">
        <v>0.0887</v>
      </c>
      <c r="N55" s="1">
        <f t="shared" ref="N55:N60" si="51">220*P55*(Q55^(0.5))</f>
        <v>65034.10875</v>
      </c>
      <c r="O55" s="1">
        <f t="shared" ref="O55:O60" si="52">N55/6894.76</f>
        <v>9.432396306</v>
      </c>
      <c r="P55" s="1">
        <f t="shared" ref="P55:P60" si="53">AA55</f>
        <v>29.16666667</v>
      </c>
      <c r="Q55" s="1">
        <f t="shared" ref="Q55:Q60" si="54">C55</f>
        <v>102.7219908</v>
      </c>
      <c r="S55" s="1">
        <f t="shared" ref="S55:S60" si="55">(3*10^(-8))*(Y55^(0.4))*(AA55^(-0.25))*(AB55^(0.5))</f>
        <v>0.00001749796052</v>
      </c>
      <c r="T55" s="1">
        <f t="shared" ref="T55:T60" si="56">1000*S55</f>
        <v>0.01749796052</v>
      </c>
      <c r="U55" s="1">
        <f t="shared" ref="U55:U60" si="57">T55*3600</f>
        <v>62.99265786</v>
      </c>
      <c r="V55" s="1">
        <f t="shared" ref="V55:V60" si="58">T55*W55</f>
        <v>0.9623878284</v>
      </c>
      <c r="W55" s="1">
        <v>55.0</v>
      </c>
      <c r="X55" s="1">
        <f t="shared" ref="X55:X60" si="59">0+V55</f>
        <v>0.9623878284</v>
      </c>
      <c r="Y55" s="1">
        <f t="shared" ref="Y55:Y60" si="60">Z55*6894.76</f>
        <v>206842.8</v>
      </c>
      <c r="Z55" s="1">
        <v>30.0</v>
      </c>
      <c r="AA55" s="1">
        <f t="shared" ref="AA55:AA60" si="61">(AC54+AC55)/2</f>
        <v>29.16666667</v>
      </c>
      <c r="AB55" s="1">
        <f t="shared" ref="AB55:AB60" si="62">C55</f>
        <v>102.7219908</v>
      </c>
      <c r="AC55" s="1">
        <f t="shared" ref="AC55:AC60" si="63">AC54+8.33333333</f>
        <v>33.33333333</v>
      </c>
      <c r="AE55" s="1">
        <f t="shared" ref="AE55:AE57" si="64">(AI55/AJ55)/AK55</f>
        <v>89.90342719</v>
      </c>
      <c r="AH55" s="1">
        <v>291.66492323905686</v>
      </c>
      <c r="AI55" s="1">
        <f t="shared" ref="AI55:AI57" si="65">AH55/1000</f>
        <v>0.2916649232</v>
      </c>
      <c r="AJ55" s="1">
        <v>0.036575</v>
      </c>
      <c r="AK55" s="1">
        <v>0.0887</v>
      </c>
      <c r="AP55" s="1">
        <f t="shared" ref="AP55:AP57" si="66">220*AR55*(AS55^(0.5))</f>
        <v>76659.88229</v>
      </c>
      <c r="AQ55" s="1">
        <f t="shared" ref="AQ55:AQ57" si="67">AP55/6894.76</f>
        <v>11.11857154</v>
      </c>
      <c r="AR55" s="1">
        <f t="shared" ref="AR55:AR57" si="68">BC55</f>
        <v>36.75</v>
      </c>
      <c r="AS55" s="1">
        <f t="shared" ref="AS55:AS57" si="69">AE55</f>
        <v>89.90342719</v>
      </c>
      <c r="AU55" s="1">
        <f t="shared" ref="AU55:AU57" si="70">(3*10^(-8))*(BA55^(0.4))*(BC55^(-0.25))*(BD55^(0.5))</f>
        <v>0.00001545080836</v>
      </c>
      <c r="AV55" s="1">
        <f t="shared" ref="AV55:AV57" si="71">1000*AU55</f>
        <v>0.01545080836</v>
      </c>
      <c r="AW55" s="1">
        <f t="shared" ref="AW55:AW57" si="72">AV55*3600</f>
        <v>55.6229101</v>
      </c>
      <c r="AX55" s="1">
        <f t="shared" ref="AX55:AX57" si="73">AV55*AY55</f>
        <v>2.54938338</v>
      </c>
      <c r="AY55" s="1">
        <v>165.0</v>
      </c>
      <c r="AZ55" s="1">
        <f t="shared" ref="AZ55:AZ57" si="74">0+AX55</f>
        <v>2.54938338</v>
      </c>
      <c r="BA55" s="1">
        <f t="shared" ref="BA55:BA57" si="75">BB55*6894.76</f>
        <v>206842.8</v>
      </c>
      <c r="BB55" s="1">
        <v>30.0</v>
      </c>
      <c r="BC55" s="1">
        <f t="shared" ref="BC55:BC57" si="76">(BE54+BE55)/2</f>
        <v>36.75</v>
      </c>
      <c r="BD55" s="1">
        <f t="shared" ref="BD55:BD57" si="77">AE55</f>
        <v>89.90342719</v>
      </c>
      <c r="BE55" s="1">
        <f>BE54+(50*0.47)</f>
        <v>48.5</v>
      </c>
    </row>
    <row r="56" ht="14.25" customHeight="1">
      <c r="B56" s="1">
        <v>2.0</v>
      </c>
      <c r="C56" s="1">
        <f t="shared" si="49"/>
        <v>102.4253423</v>
      </c>
      <c r="F56" s="1">
        <f t="shared" ref="F56:F60" si="78">F55-V55</f>
        <v>332.2885515</v>
      </c>
      <c r="G56" s="1">
        <f t="shared" si="50"/>
        <v>0.3322885515</v>
      </c>
      <c r="H56" s="1">
        <v>0.036575</v>
      </c>
      <c r="I56" s="1">
        <v>0.0887</v>
      </c>
      <c r="N56" s="1">
        <f t="shared" si="51"/>
        <v>83494.46005</v>
      </c>
      <c r="O56" s="1">
        <f t="shared" si="52"/>
        <v>12.10984284</v>
      </c>
      <c r="P56" s="1">
        <f t="shared" si="53"/>
        <v>37.5</v>
      </c>
      <c r="Q56" s="1">
        <f t="shared" si="54"/>
        <v>102.4253423</v>
      </c>
      <c r="S56" s="1">
        <f t="shared" si="55"/>
        <v>0.00001640866744</v>
      </c>
      <c r="T56" s="1">
        <f t="shared" si="56"/>
        <v>0.01640866744</v>
      </c>
      <c r="U56" s="1">
        <f t="shared" si="57"/>
        <v>59.07120278</v>
      </c>
      <c r="V56" s="1">
        <f t="shared" si="58"/>
        <v>0.9024767091</v>
      </c>
      <c r="W56" s="1">
        <v>55.0</v>
      </c>
      <c r="X56" s="1">
        <f t="shared" si="59"/>
        <v>0.9024767091</v>
      </c>
      <c r="Y56" s="1">
        <f t="shared" si="60"/>
        <v>206842.8</v>
      </c>
      <c r="Z56" s="1">
        <v>30.0</v>
      </c>
      <c r="AA56" s="1">
        <f t="shared" si="61"/>
        <v>37.5</v>
      </c>
      <c r="AB56" s="1">
        <f t="shared" si="62"/>
        <v>102.4253423</v>
      </c>
      <c r="AC56" s="1">
        <f t="shared" si="63"/>
        <v>41.66666666</v>
      </c>
      <c r="AE56" s="1">
        <f t="shared" si="64"/>
        <v>111.2023613</v>
      </c>
      <c r="AH56" s="1">
        <v>360.7629784613159</v>
      </c>
      <c r="AI56" s="1">
        <f t="shared" si="65"/>
        <v>0.3607629785</v>
      </c>
      <c r="AJ56" s="1">
        <v>0.036575</v>
      </c>
      <c r="AK56" s="1">
        <v>0.0887</v>
      </c>
      <c r="AP56" s="1">
        <f t="shared" si="66"/>
        <v>130497.5061</v>
      </c>
      <c r="AQ56" s="1">
        <f t="shared" si="67"/>
        <v>18.92705564</v>
      </c>
      <c r="AR56" s="1">
        <f t="shared" si="68"/>
        <v>56.25</v>
      </c>
      <c r="AS56" s="1">
        <f t="shared" si="69"/>
        <v>111.2023613</v>
      </c>
      <c r="AU56" s="1">
        <f t="shared" si="70"/>
        <v>0.00001544912158</v>
      </c>
      <c r="AV56" s="1">
        <f t="shared" si="71"/>
        <v>0.01544912158</v>
      </c>
      <c r="AW56" s="1">
        <f t="shared" si="72"/>
        <v>55.61683768</v>
      </c>
      <c r="AX56" s="1">
        <f t="shared" si="73"/>
        <v>1.699403373</v>
      </c>
      <c r="AY56" s="1">
        <v>110.0</v>
      </c>
      <c r="AZ56" s="1">
        <f t="shared" si="74"/>
        <v>1.699403373</v>
      </c>
      <c r="BA56" s="1">
        <f t="shared" si="75"/>
        <v>206842.8</v>
      </c>
      <c r="BB56" s="1">
        <v>30.0</v>
      </c>
      <c r="BC56" s="1">
        <f t="shared" si="76"/>
        <v>56.25</v>
      </c>
      <c r="BD56" s="1">
        <f t="shared" si="77"/>
        <v>111.2023613</v>
      </c>
      <c r="BE56" s="1">
        <f>BE55+(50*0.31)</f>
        <v>64</v>
      </c>
    </row>
    <row r="57" ht="14.25" customHeight="1">
      <c r="B57" s="1">
        <v>3.0</v>
      </c>
      <c r="C57" s="1">
        <f t="shared" si="49"/>
        <v>102.1471609</v>
      </c>
      <c r="F57" s="1">
        <f t="shared" si="78"/>
        <v>331.3860748</v>
      </c>
      <c r="G57" s="1">
        <f t="shared" si="50"/>
        <v>0.3313860748</v>
      </c>
      <c r="H57" s="1">
        <v>0.036575</v>
      </c>
      <c r="I57" s="1">
        <v>0.0887</v>
      </c>
      <c r="N57" s="1">
        <f t="shared" si="51"/>
        <v>101910.1109</v>
      </c>
      <c r="O57" s="1">
        <f t="shared" si="52"/>
        <v>14.78080614</v>
      </c>
      <c r="P57" s="1">
        <f t="shared" si="53"/>
        <v>45.83333333</v>
      </c>
      <c r="Q57" s="1">
        <f t="shared" si="54"/>
        <v>102.1471609</v>
      </c>
      <c r="S57" s="1">
        <f t="shared" si="55"/>
        <v>0.00001558458376</v>
      </c>
      <c r="T57" s="1">
        <f t="shared" si="56"/>
        <v>0.01558458376</v>
      </c>
      <c r="U57" s="1">
        <f t="shared" si="57"/>
        <v>56.10450152</v>
      </c>
      <c r="V57" s="1">
        <f t="shared" si="58"/>
        <v>0.8571521065</v>
      </c>
      <c r="W57" s="1">
        <v>55.0</v>
      </c>
      <c r="X57" s="1">
        <f t="shared" si="59"/>
        <v>0.8571521065</v>
      </c>
      <c r="Y57" s="1">
        <f t="shared" si="60"/>
        <v>206842.8</v>
      </c>
      <c r="Z57" s="1">
        <v>30.0</v>
      </c>
      <c r="AA57" s="1">
        <f t="shared" si="61"/>
        <v>45.83333333</v>
      </c>
      <c r="AB57" s="1">
        <f t="shared" si="62"/>
        <v>102.1471609</v>
      </c>
      <c r="AC57" s="1">
        <f t="shared" si="63"/>
        <v>49.99999999</v>
      </c>
      <c r="AE57" s="1">
        <f t="shared" si="64"/>
        <v>123.6873979</v>
      </c>
      <c r="AH57" s="1">
        <v>401.2669656267656</v>
      </c>
      <c r="AI57" s="1">
        <f t="shared" si="65"/>
        <v>0.4012669656</v>
      </c>
      <c r="AJ57" s="1">
        <v>0.036575</v>
      </c>
      <c r="AK57" s="1">
        <v>0.0887</v>
      </c>
      <c r="AP57" s="1">
        <f t="shared" si="66"/>
        <v>170047.4846</v>
      </c>
      <c r="AQ57" s="1">
        <f t="shared" si="67"/>
        <v>24.66329279</v>
      </c>
      <c r="AR57" s="1">
        <f t="shared" si="68"/>
        <v>69.5</v>
      </c>
      <c r="AS57" s="1">
        <f t="shared" si="69"/>
        <v>123.6873979</v>
      </c>
      <c r="AU57" s="1">
        <f t="shared" si="70"/>
        <v>0.00001545410802</v>
      </c>
      <c r="AV57" s="1">
        <f t="shared" si="71"/>
        <v>0.01545410802</v>
      </c>
      <c r="AW57" s="1">
        <f t="shared" si="72"/>
        <v>55.63478886</v>
      </c>
      <c r="AX57" s="1">
        <f t="shared" si="73"/>
        <v>0.8499759409</v>
      </c>
      <c r="AY57" s="1">
        <v>55.0</v>
      </c>
      <c r="AZ57" s="1">
        <f t="shared" si="74"/>
        <v>0.8499759409</v>
      </c>
      <c r="BA57" s="1">
        <f t="shared" si="75"/>
        <v>206842.8</v>
      </c>
      <c r="BB57" s="1">
        <v>30.0</v>
      </c>
      <c r="BC57" s="1">
        <f t="shared" si="76"/>
        <v>69.5</v>
      </c>
      <c r="BD57" s="1">
        <f t="shared" si="77"/>
        <v>123.6873979</v>
      </c>
      <c r="BE57" s="1">
        <f>BE56+8+3</f>
        <v>75</v>
      </c>
    </row>
    <row r="58" ht="14.25" customHeight="1">
      <c r="B58" s="1">
        <v>4.0</v>
      </c>
      <c r="C58" s="1">
        <f t="shared" si="49"/>
        <v>101.8829505</v>
      </c>
      <c r="F58" s="1">
        <f t="shared" si="78"/>
        <v>330.5289227</v>
      </c>
      <c r="G58" s="1">
        <f t="shared" si="50"/>
        <v>0.3305289227</v>
      </c>
      <c r="H58" s="1">
        <v>0.036575</v>
      </c>
      <c r="I58" s="1">
        <v>0.0887</v>
      </c>
      <c r="N58" s="1">
        <f t="shared" si="51"/>
        <v>120283.3591</v>
      </c>
      <c r="O58" s="1">
        <f t="shared" si="52"/>
        <v>17.44561945</v>
      </c>
      <c r="P58" s="1">
        <f t="shared" si="53"/>
        <v>54.16666666</v>
      </c>
      <c r="Q58" s="1">
        <f t="shared" si="54"/>
        <v>101.8829505</v>
      </c>
      <c r="S58" s="1">
        <f t="shared" si="55"/>
        <v>0.00001492777729</v>
      </c>
      <c r="T58" s="1">
        <f t="shared" si="56"/>
        <v>0.01492777729</v>
      </c>
      <c r="U58" s="1">
        <f t="shared" si="57"/>
        <v>53.73999824</v>
      </c>
      <c r="V58" s="1">
        <f t="shared" si="58"/>
        <v>0.8210277509</v>
      </c>
      <c r="W58" s="1">
        <v>55.0</v>
      </c>
      <c r="X58" s="1">
        <f t="shared" si="59"/>
        <v>0.8210277509</v>
      </c>
      <c r="Y58" s="1">
        <f t="shared" si="60"/>
        <v>206842.8</v>
      </c>
      <c r="Z58" s="1">
        <v>30.0</v>
      </c>
      <c r="AA58" s="1">
        <f t="shared" si="61"/>
        <v>54.16666666</v>
      </c>
      <c r="AB58" s="1">
        <f t="shared" si="62"/>
        <v>101.8829505</v>
      </c>
      <c r="AC58" s="1">
        <f t="shared" si="63"/>
        <v>58.33333332</v>
      </c>
    </row>
    <row r="59" ht="14.25" customHeight="1">
      <c r="B59" s="1">
        <v>5.0</v>
      </c>
      <c r="C59" s="1">
        <f t="shared" si="49"/>
        <v>101.6298751</v>
      </c>
      <c r="F59" s="1">
        <f t="shared" si="78"/>
        <v>329.707895</v>
      </c>
      <c r="G59" s="1">
        <f t="shared" si="50"/>
        <v>0.329707895</v>
      </c>
      <c r="H59" s="1">
        <v>0.036575</v>
      </c>
      <c r="I59" s="1">
        <v>0.0887</v>
      </c>
      <c r="N59" s="1">
        <f t="shared" si="51"/>
        <v>138616.0101</v>
      </c>
      <c r="O59" s="1">
        <f t="shared" si="52"/>
        <v>20.10454463</v>
      </c>
      <c r="P59" s="1">
        <f t="shared" si="53"/>
        <v>62.49999999</v>
      </c>
      <c r="Q59" s="1">
        <f t="shared" si="54"/>
        <v>101.6298751</v>
      </c>
      <c r="S59" s="1">
        <f t="shared" si="55"/>
        <v>0.00001438527305</v>
      </c>
      <c r="T59" s="1">
        <f t="shared" si="56"/>
        <v>0.01438527305</v>
      </c>
      <c r="U59" s="1">
        <f t="shared" si="57"/>
        <v>51.78698297</v>
      </c>
      <c r="V59" s="1">
        <f t="shared" si="58"/>
        <v>0.7911900176</v>
      </c>
      <c r="W59" s="1">
        <v>55.0</v>
      </c>
      <c r="X59" s="1">
        <f t="shared" si="59"/>
        <v>0.7911900176</v>
      </c>
      <c r="Y59" s="1">
        <f t="shared" si="60"/>
        <v>206842.8</v>
      </c>
      <c r="Z59" s="1">
        <v>30.0</v>
      </c>
      <c r="AA59" s="1">
        <f t="shared" si="61"/>
        <v>62.49999999</v>
      </c>
      <c r="AB59" s="1">
        <f t="shared" si="62"/>
        <v>101.6298751</v>
      </c>
      <c r="AC59" s="1">
        <f t="shared" si="63"/>
        <v>66.66666665</v>
      </c>
      <c r="AX59" s="1">
        <f>SUM(AX55:AX57)</f>
        <v>5.098762694</v>
      </c>
    </row>
    <row r="60" ht="14.25" customHeight="1">
      <c r="B60" s="1">
        <v>6.0</v>
      </c>
      <c r="C60" s="1">
        <f t="shared" si="49"/>
        <v>101.385997</v>
      </c>
      <c r="F60" s="1">
        <f t="shared" si="78"/>
        <v>328.916705</v>
      </c>
      <c r="G60" s="1">
        <f t="shared" si="50"/>
        <v>0.328916705</v>
      </c>
      <c r="H60" s="1">
        <v>0.036575</v>
      </c>
      <c r="I60" s="1">
        <v>0.0887</v>
      </c>
      <c r="N60" s="1">
        <f t="shared" si="51"/>
        <v>156909.5397</v>
      </c>
      <c r="O60" s="1">
        <f t="shared" si="52"/>
        <v>22.75779574</v>
      </c>
      <c r="P60" s="1">
        <f t="shared" si="53"/>
        <v>70.83333332</v>
      </c>
      <c r="Q60" s="1">
        <f t="shared" si="54"/>
        <v>101.385997</v>
      </c>
      <c r="S60" s="1">
        <f t="shared" si="55"/>
        <v>0.00001392537779</v>
      </c>
      <c r="T60" s="1">
        <f t="shared" si="56"/>
        <v>0.01392537779</v>
      </c>
      <c r="U60" s="1">
        <f t="shared" si="57"/>
        <v>50.13136004</v>
      </c>
      <c r="V60" s="1">
        <f t="shared" si="58"/>
        <v>0.7658957784</v>
      </c>
      <c r="W60" s="1">
        <v>55.0</v>
      </c>
      <c r="X60" s="1">
        <f t="shared" si="59"/>
        <v>0.7658957784</v>
      </c>
      <c r="Y60" s="1">
        <f t="shared" si="60"/>
        <v>206842.8</v>
      </c>
      <c r="Z60" s="1">
        <v>30.0</v>
      </c>
      <c r="AA60" s="1">
        <f t="shared" si="61"/>
        <v>70.83333332</v>
      </c>
      <c r="AB60" s="1">
        <f t="shared" si="62"/>
        <v>101.385997</v>
      </c>
      <c r="AC60" s="1">
        <f t="shared" si="63"/>
        <v>74.99999998</v>
      </c>
    </row>
    <row r="61" ht="14.25" customHeight="1">
      <c r="AE61" s="1" t="s">
        <v>15</v>
      </c>
    </row>
    <row r="62" ht="14.25" customHeight="1">
      <c r="V62" s="1">
        <f>SUM(V55:V60)</f>
        <v>5.100130191</v>
      </c>
      <c r="AE62" s="1" t="s">
        <v>26</v>
      </c>
      <c r="AN62" s="5" t="s">
        <v>81</v>
      </c>
      <c r="AQ62" s="1" t="s">
        <v>4</v>
      </c>
      <c r="AR62" s="1" t="str">
        <f t="shared" ref="AR62:AS62" si="79">AL62</f>
        <v/>
      </c>
      <c r="AS62" s="1" t="str">
        <f t="shared" si="79"/>
        <v/>
      </c>
    </row>
    <row r="63" ht="14.25" customHeight="1">
      <c r="AE63" s="1" t="s">
        <v>27</v>
      </c>
      <c r="AF63" s="1" t="s">
        <v>28</v>
      </c>
      <c r="AG63" s="1" t="s">
        <v>29</v>
      </c>
      <c r="AH63" s="1" t="s">
        <v>30</v>
      </c>
      <c r="AI63" s="1" t="s">
        <v>31</v>
      </c>
      <c r="AJ63" s="1" t="s">
        <v>32</v>
      </c>
      <c r="AK63" s="1" t="s">
        <v>33</v>
      </c>
      <c r="AP63" s="1" t="s">
        <v>13</v>
      </c>
      <c r="AQ63" s="1" t="s">
        <v>14</v>
      </c>
      <c r="AR63" s="1" t="s">
        <v>11</v>
      </c>
      <c r="AS63" s="1" t="s">
        <v>12</v>
      </c>
      <c r="AU63" s="1" t="s">
        <v>5</v>
      </c>
      <c r="AV63" s="1" t="s">
        <v>5</v>
      </c>
      <c r="AW63" s="1" t="s">
        <v>5</v>
      </c>
      <c r="BC63" s="1" t="s">
        <v>62</v>
      </c>
    </row>
    <row r="64" ht="14.25" customHeight="1">
      <c r="AF64" s="1" t="s">
        <v>40</v>
      </c>
      <c r="AG64" s="1" t="s">
        <v>19</v>
      </c>
      <c r="AH64" s="1" t="s">
        <v>41</v>
      </c>
      <c r="AI64" s="1" t="s">
        <v>42</v>
      </c>
      <c r="AJ64" s="1" t="s">
        <v>43</v>
      </c>
      <c r="AK64" s="1" t="s">
        <v>44</v>
      </c>
      <c r="AP64" s="1" t="s">
        <v>21</v>
      </c>
      <c r="AQ64" s="1" t="s">
        <v>25</v>
      </c>
      <c r="AR64" s="1" t="s">
        <v>23</v>
      </c>
      <c r="AS64" s="1" t="s">
        <v>24</v>
      </c>
      <c r="AU64" s="1" t="s">
        <v>16</v>
      </c>
      <c r="AV64" s="1" t="s">
        <v>17</v>
      </c>
      <c r="AW64" s="1" t="s">
        <v>18</v>
      </c>
      <c r="AX64" s="1" t="s">
        <v>50</v>
      </c>
      <c r="AY64" s="1" t="s">
        <v>65</v>
      </c>
      <c r="AZ64" s="1" t="s">
        <v>51</v>
      </c>
      <c r="BA64" s="1" t="s">
        <v>66</v>
      </c>
      <c r="BB64" s="1" t="s">
        <v>9</v>
      </c>
      <c r="BC64" s="1" t="s">
        <v>67</v>
      </c>
      <c r="BD64" s="1" t="s">
        <v>15</v>
      </c>
      <c r="BE64" s="1">
        <v>25.0</v>
      </c>
    </row>
    <row r="65" ht="14.25" customHeight="1">
      <c r="AD65" s="1">
        <v>1.0</v>
      </c>
      <c r="AE65" s="1">
        <f t="shared" ref="AE65:AE67" si="80">(AI65/AJ65)/AK65</f>
        <v>80.0140502</v>
      </c>
      <c r="AH65" s="1">
        <v>259.5817816827606</v>
      </c>
      <c r="AI65" s="1">
        <f t="shared" ref="AI65:AI67" si="81">AH65/1000</f>
        <v>0.2595817817</v>
      </c>
      <c r="AJ65" s="1">
        <v>0.036575</v>
      </c>
      <c r="AK65" s="1">
        <v>0.0887</v>
      </c>
      <c r="AP65" s="1">
        <f t="shared" ref="AP65:AP67" si="82">220*AR65*(AS65^(0.5))</f>
        <v>57397.45104</v>
      </c>
      <c r="AQ65" s="1">
        <f t="shared" ref="AQ65:AQ67" si="83">AP65/6894.76</f>
        <v>8.324793182</v>
      </c>
      <c r="AR65" s="1">
        <f t="shared" ref="AR65:AR67" si="84">BC65</f>
        <v>29.16666667</v>
      </c>
      <c r="AS65" s="1">
        <f t="shared" ref="AS65:AS67" si="85">AE65</f>
        <v>80.0140502</v>
      </c>
      <c r="AU65" s="1">
        <f t="shared" ref="AU65:AU67" si="86">(3*10^(-8))*(BA65^(0.4))*(BC65^(-0.25))*(BD65^(0.5))</f>
        <v>0.00001544325511</v>
      </c>
      <c r="AV65" s="1">
        <f t="shared" ref="AV65:AV67" si="87">1000*AU65</f>
        <v>0.01544325511</v>
      </c>
      <c r="AW65" s="1">
        <f t="shared" ref="AW65:AW67" si="88">AV65*3600</f>
        <v>55.59571838</v>
      </c>
      <c r="AX65" s="1">
        <f t="shared" ref="AX65:AX67" si="89">AV65*AY65</f>
        <v>0.8493790308</v>
      </c>
      <c r="AY65" s="1">
        <v>55.0</v>
      </c>
      <c r="AZ65" s="1">
        <f t="shared" ref="AZ65:AZ67" si="90">0+AX65</f>
        <v>0.8493790308</v>
      </c>
      <c r="BA65" s="1">
        <f t="shared" ref="BA65:BA67" si="91">BB65*6894.76</f>
        <v>206842.8</v>
      </c>
      <c r="BB65" s="1">
        <v>30.0</v>
      </c>
      <c r="BC65" s="1">
        <f t="shared" ref="BC65:BC67" si="92">(BE64+BE65)/2</f>
        <v>29.16666667</v>
      </c>
      <c r="BD65" s="1">
        <f t="shared" ref="BD65:BD67" si="93">AE65</f>
        <v>80.0140502</v>
      </c>
      <c r="BE65" s="1">
        <f>BE64+(50/6)</f>
        <v>33.33333333</v>
      </c>
    </row>
    <row r="66" ht="14.25" customHeight="1">
      <c r="AD66" s="1">
        <v>2.0</v>
      </c>
      <c r="AE66" s="1">
        <f t="shared" si="80"/>
        <v>95.7759137</v>
      </c>
      <c r="AH66" s="1">
        <v>310.7164586657049</v>
      </c>
      <c r="AI66" s="1">
        <f t="shared" si="81"/>
        <v>0.3107164587</v>
      </c>
      <c r="AJ66" s="1">
        <v>0.036575</v>
      </c>
      <c r="AK66" s="1">
        <v>0.0887</v>
      </c>
      <c r="AP66" s="1">
        <f t="shared" si="82"/>
        <v>89709.73856</v>
      </c>
      <c r="AQ66" s="1">
        <f t="shared" si="83"/>
        <v>13.01129243</v>
      </c>
      <c r="AR66" s="1">
        <f t="shared" si="84"/>
        <v>41.66666667</v>
      </c>
      <c r="AS66" s="1">
        <f t="shared" si="85"/>
        <v>95.7759137</v>
      </c>
      <c r="AU66" s="1">
        <f t="shared" si="86"/>
        <v>0.00001545462175</v>
      </c>
      <c r="AV66" s="1">
        <f t="shared" si="87"/>
        <v>0.01545462175</v>
      </c>
      <c r="AW66" s="1">
        <f t="shared" si="88"/>
        <v>55.63663831</v>
      </c>
      <c r="AX66" s="1">
        <f t="shared" si="89"/>
        <v>1.700008393</v>
      </c>
      <c r="AY66" s="1">
        <v>110.0</v>
      </c>
      <c r="AZ66" s="1">
        <f t="shared" si="90"/>
        <v>1.700008393</v>
      </c>
      <c r="BA66" s="1">
        <f t="shared" si="91"/>
        <v>206842.8</v>
      </c>
      <c r="BB66" s="1">
        <v>30.0</v>
      </c>
      <c r="BC66" s="1">
        <f t="shared" si="92"/>
        <v>41.66666667</v>
      </c>
      <c r="BD66" s="1">
        <f t="shared" si="93"/>
        <v>95.7759137</v>
      </c>
      <c r="BE66" s="1">
        <f>BE65+(50/3)</f>
        <v>50</v>
      </c>
    </row>
    <row r="67" ht="14.25" customHeight="1">
      <c r="AD67" s="1">
        <v>3.0</v>
      </c>
      <c r="AE67" s="1">
        <f t="shared" si="80"/>
        <v>117.2314551</v>
      </c>
      <c r="AH67" s="1">
        <v>380.3225796282739</v>
      </c>
      <c r="AI67" s="1">
        <f t="shared" si="81"/>
        <v>0.3803225796</v>
      </c>
      <c r="AJ67" s="1">
        <v>0.036575</v>
      </c>
      <c r="AK67" s="1">
        <v>0.0887</v>
      </c>
      <c r="AP67" s="1">
        <f t="shared" si="82"/>
        <v>148876.0289</v>
      </c>
      <c r="AQ67" s="1">
        <f t="shared" si="83"/>
        <v>21.59263395</v>
      </c>
      <c r="AR67" s="1">
        <f t="shared" si="84"/>
        <v>62.5</v>
      </c>
      <c r="AS67" s="1">
        <f t="shared" si="85"/>
        <v>117.2314551</v>
      </c>
      <c r="AU67" s="1">
        <f t="shared" si="86"/>
        <v>0.00001545003585</v>
      </c>
      <c r="AV67" s="1">
        <f t="shared" si="87"/>
        <v>0.01545003585</v>
      </c>
      <c r="AW67" s="1">
        <f t="shared" si="88"/>
        <v>55.62012904</v>
      </c>
      <c r="AX67" s="1">
        <f t="shared" si="89"/>
        <v>2.549255915</v>
      </c>
      <c r="AY67" s="1">
        <v>165.0</v>
      </c>
      <c r="AZ67" s="1">
        <f t="shared" si="90"/>
        <v>2.549255915</v>
      </c>
      <c r="BA67" s="1">
        <f t="shared" si="91"/>
        <v>206842.8</v>
      </c>
      <c r="BB67" s="1">
        <v>30.0</v>
      </c>
      <c r="BC67" s="1">
        <f t="shared" si="92"/>
        <v>62.5</v>
      </c>
      <c r="BD67" s="1">
        <f t="shared" si="93"/>
        <v>117.2314551</v>
      </c>
      <c r="BE67" s="1">
        <f>BE66+(50/2)</f>
        <v>75</v>
      </c>
    </row>
    <row r="68" ht="14.25" customHeight="1"/>
    <row r="69" ht="14.25" customHeight="1">
      <c r="AX69" s="1">
        <f>SUM(AX65:AX67)</f>
        <v>5.098643338</v>
      </c>
    </row>
    <row r="70" ht="14.25" customHeight="1"/>
    <row r="71" ht="14.25" customHeight="1">
      <c r="AE71" s="1" t="s">
        <v>15</v>
      </c>
    </row>
    <row r="72" ht="14.25" customHeight="1">
      <c r="AE72" s="1" t="s">
        <v>26</v>
      </c>
      <c r="AN72" s="5" t="s">
        <v>81</v>
      </c>
      <c r="AQ72" s="1" t="s">
        <v>4</v>
      </c>
      <c r="AR72" s="1" t="str">
        <f t="shared" ref="AR72:AS72" si="94">AL72</f>
        <v/>
      </c>
      <c r="AS72" s="1" t="str">
        <f t="shared" si="94"/>
        <v/>
      </c>
    </row>
    <row r="73" ht="14.25" customHeight="1">
      <c r="AE73" s="1" t="s">
        <v>27</v>
      </c>
      <c r="AF73" s="1" t="s">
        <v>28</v>
      </c>
      <c r="AG73" s="1" t="s">
        <v>29</v>
      </c>
      <c r="AH73" s="1" t="s">
        <v>30</v>
      </c>
      <c r="AI73" s="1" t="s">
        <v>31</v>
      </c>
      <c r="AJ73" s="1" t="s">
        <v>32</v>
      </c>
      <c r="AK73" s="1" t="s">
        <v>33</v>
      </c>
      <c r="AP73" s="1" t="s">
        <v>13</v>
      </c>
      <c r="AQ73" s="1" t="s">
        <v>14</v>
      </c>
      <c r="AR73" s="1" t="s">
        <v>11</v>
      </c>
      <c r="AS73" s="1" t="s">
        <v>12</v>
      </c>
      <c r="AU73" s="1" t="s">
        <v>5</v>
      </c>
      <c r="AV73" s="1" t="s">
        <v>5</v>
      </c>
      <c r="AW73" s="1" t="s">
        <v>5</v>
      </c>
      <c r="BC73" s="1" t="s">
        <v>62</v>
      </c>
    </row>
    <row r="74" ht="14.25" customHeight="1">
      <c r="AF74" s="1" t="s">
        <v>40</v>
      </c>
      <c r="AG74" s="1" t="s">
        <v>19</v>
      </c>
      <c r="AH74" s="1" t="s">
        <v>41</v>
      </c>
      <c r="AI74" s="1" t="s">
        <v>42</v>
      </c>
      <c r="AJ74" s="1" t="s">
        <v>43</v>
      </c>
      <c r="AK74" s="1" t="s">
        <v>44</v>
      </c>
      <c r="AP74" s="1" t="s">
        <v>21</v>
      </c>
      <c r="AQ74" s="1" t="s">
        <v>25</v>
      </c>
      <c r="AR74" s="1" t="s">
        <v>23</v>
      </c>
      <c r="AS74" s="1" t="s">
        <v>24</v>
      </c>
      <c r="AU74" s="1" t="s">
        <v>16</v>
      </c>
      <c r="AV74" s="1" t="s">
        <v>17</v>
      </c>
      <c r="AW74" s="1" t="s">
        <v>18</v>
      </c>
      <c r="AX74" s="1" t="s">
        <v>50</v>
      </c>
      <c r="AY74" s="1" t="s">
        <v>65</v>
      </c>
      <c r="AZ74" s="1" t="s">
        <v>51</v>
      </c>
      <c r="BA74" s="1" t="s">
        <v>66</v>
      </c>
      <c r="BB74" s="1" t="s">
        <v>9</v>
      </c>
      <c r="BC74" s="1" t="s">
        <v>67</v>
      </c>
      <c r="BD74" s="1" t="s">
        <v>15</v>
      </c>
      <c r="BE74" s="1">
        <v>25.0</v>
      </c>
    </row>
    <row r="75" ht="14.25" customHeight="1">
      <c r="C75" s="1" t="s">
        <v>15</v>
      </c>
      <c r="AE75" s="1">
        <f>(AI75/AJ75)/AK75</f>
        <v>104.9139855</v>
      </c>
      <c r="AH75" s="1">
        <v>340.36221399006143</v>
      </c>
      <c r="AI75" s="1">
        <f>AH75/1000</f>
        <v>0.340362214</v>
      </c>
      <c r="AJ75" s="1">
        <v>0.036575</v>
      </c>
      <c r="AK75" s="1">
        <v>0.0887</v>
      </c>
      <c r="AP75" s="1">
        <f>220*AR75*(AS75^(0.5))</f>
        <v>112670.2811</v>
      </c>
      <c r="AQ75" s="1">
        <f>AP75/6894.76</f>
        <v>16.34143626</v>
      </c>
      <c r="AR75" s="1">
        <f>BC75</f>
        <v>50</v>
      </c>
      <c r="AS75" s="1">
        <f>AE75</f>
        <v>104.9139855</v>
      </c>
      <c r="AU75" s="1">
        <f>(3*10^(-8))*(BA75^(0.4))*(BC75^(-0.25))*(BD75^(0.5))</f>
        <v>0.00001545438081</v>
      </c>
      <c r="AV75" s="1">
        <f>1000*AU75</f>
        <v>0.01545438081</v>
      </c>
      <c r="AW75" s="1">
        <f>AV75*3600</f>
        <v>55.63577093</v>
      </c>
      <c r="AX75" s="1">
        <f>AV75*AY75</f>
        <v>5.099945669</v>
      </c>
      <c r="AY75" s="1">
        <f>55*6</f>
        <v>330</v>
      </c>
      <c r="AZ75" s="1">
        <f>0+AX75</f>
        <v>5.099945669</v>
      </c>
      <c r="BA75" s="1">
        <f>BB75*6894.76</f>
        <v>206842.8</v>
      </c>
      <c r="BB75" s="1">
        <v>30.0</v>
      </c>
      <c r="BC75" s="1">
        <f>(BE74+BE75)/2</f>
        <v>50</v>
      </c>
      <c r="BD75" s="1">
        <f>AE75</f>
        <v>104.9139855</v>
      </c>
      <c r="BE75" s="1">
        <v>75.0</v>
      </c>
    </row>
    <row r="76" ht="14.25" customHeight="1">
      <c r="C76" s="1" t="s">
        <v>26</v>
      </c>
      <c r="L76" s="5" t="s">
        <v>82</v>
      </c>
      <c r="O76" s="1" t="s">
        <v>4</v>
      </c>
      <c r="P76" s="1" t="str">
        <f t="shared" ref="P76:Q76" si="95">J76</f>
        <v/>
      </c>
      <c r="Q76" s="1" t="str">
        <f t="shared" si="95"/>
        <v/>
      </c>
    </row>
    <row r="77" ht="14.25" customHeight="1">
      <c r="C77" s="1" t="s">
        <v>27</v>
      </c>
      <c r="D77" s="1" t="s">
        <v>28</v>
      </c>
      <c r="E77" s="1" t="s">
        <v>29</v>
      </c>
      <c r="F77" s="1" t="s">
        <v>30</v>
      </c>
      <c r="G77" s="1" t="s">
        <v>31</v>
      </c>
      <c r="H77" s="1" t="s">
        <v>32</v>
      </c>
      <c r="I77" s="1" t="s">
        <v>33</v>
      </c>
      <c r="N77" s="1" t="s">
        <v>13</v>
      </c>
      <c r="O77" s="1" t="s">
        <v>14</v>
      </c>
      <c r="P77" s="1" t="s">
        <v>11</v>
      </c>
      <c r="Q77" s="1" t="s">
        <v>12</v>
      </c>
      <c r="S77" s="1" t="s">
        <v>5</v>
      </c>
      <c r="T77" s="1" t="s">
        <v>5</v>
      </c>
      <c r="U77" s="1" t="s">
        <v>5</v>
      </c>
      <c r="AA77" s="1" t="s">
        <v>62</v>
      </c>
      <c r="AE77" s="1" t="s">
        <v>15</v>
      </c>
    </row>
    <row r="78" ht="14.25" customHeight="1">
      <c r="D78" s="1" t="s">
        <v>40</v>
      </c>
      <c r="E78" s="1" t="s">
        <v>19</v>
      </c>
      <c r="F78" s="1" t="s">
        <v>41</v>
      </c>
      <c r="G78" s="1" t="s">
        <v>42</v>
      </c>
      <c r="H78" s="1" t="s">
        <v>43</v>
      </c>
      <c r="I78" s="1" t="s">
        <v>44</v>
      </c>
      <c r="N78" s="1" t="s">
        <v>21</v>
      </c>
      <c r="O78" s="1" t="s">
        <v>25</v>
      </c>
      <c r="P78" s="1" t="s">
        <v>23</v>
      </c>
      <c r="Q78" s="1" t="s">
        <v>24</v>
      </c>
      <c r="S78" s="1" t="s">
        <v>16</v>
      </c>
      <c r="T78" s="1" t="s">
        <v>17</v>
      </c>
      <c r="U78" s="1" t="s">
        <v>18</v>
      </c>
      <c r="V78" s="1" t="s">
        <v>50</v>
      </c>
      <c r="W78" s="1" t="s">
        <v>65</v>
      </c>
      <c r="X78" s="1" t="s">
        <v>51</v>
      </c>
      <c r="Y78" s="1" t="s">
        <v>66</v>
      </c>
      <c r="Z78" s="1" t="s">
        <v>9</v>
      </c>
      <c r="AA78" s="1" t="s">
        <v>67</v>
      </c>
      <c r="AB78" s="1" t="s">
        <v>15</v>
      </c>
      <c r="AC78" s="1">
        <v>25.0</v>
      </c>
      <c r="AE78" s="1" t="s">
        <v>26</v>
      </c>
      <c r="AN78" s="5" t="s">
        <v>82</v>
      </c>
      <c r="AQ78" s="1" t="s">
        <v>4</v>
      </c>
      <c r="AR78" s="1" t="str">
        <f t="shared" ref="AR78:AS78" si="96">AL78</f>
        <v/>
      </c>
      <c r="AS78" s="1" t="str">
        <f t="shared" si="96"/>
        <v/>
      </c>
    </row>
    <row r="79" ht="14.25" customHeight="1">
      <c r="C79" s="1">
        <f t="shared" ref="C79:C86" si="97">(G79/H79)/I79</f>
        <v>44.68511676</v>
      </c>
      <c r="F79" s="1">
        <v>144.9675674995801</v>
      </c>
      <c r="G79" s="1">
        <f t="shared" ref="G79:G86" si="98">F79/1000</f>
        <v>0.1449675675</v>
      </c>
      <c r="H79" s="1">
        <v>0.036575</v>
      </c>
      <c r="I79" s="1">
        <v>0.0887</v>
      </c>
      <c r="N79" s="1">
        <f t="shared" ref="N79:N86" si="99">220*P79*(Q79^(0.5))</f>
        <v>41361.5362</v>
      </c>
      <c r="O79" s="1">
        <f t="shared" ref="O79:O86" si="100">N79/6894.76</f>
        <v>5.998981285</v>
      </c>
      <c r="P79" s="1">
        <f t="shared" ref="P79:P86" si="101">AA79</f>
        <v>28.125</v>
      </c>
      <c r="Q79" s="1">
        <f t="shared" ref="Q79:Q86" si="102">C79</f>
        <v>44.68511676</v>
      </c>
      <c r="S79" s="1">
        <f t="shared" ref="S79:S86" si="103">(3*10^(-8))*(Y79^(0.4))*(AA79^(-0.25))*(AB79^(0.5))</f>
        <v>0.00001164623995</v>
      </c>
      <c r="T79" s="1">
        <f t="shared" ref="T79:T86" si="104">1000*S79</f>
        <v>0.01164623995</v>
      </c>
      <c r="U79" s="1">
        <f t="shared" ref="U79:U86" si="105">T79*3600</f>
        <v>41.92646382</v>
      </c>
      <c r="V79" s="1">
        <f t="shared" ref="V79:V86" si="106">T79*W79</f>
        <v>0.6405431972</v>
      </c>
      <c r="W79" s="1">
        <v>55.0</v>
      </c>
      <c r="X79" s="1">
        <f t="shared" ref="X79:X86" si="107">0+V79</f>
        <v>0.6405431972</v>
      </c>
      <c r="Y79" s="1">
        <f t="shared" ref="Y79:Y86" si="108">Z79*6894.76</f>
        <v>206842.8</v>
      </c>
      <c r="Z79" s="1">
        <v>30.0</v>
      </c>
      <c r="AA79" s="1">
        <f t="shared" ref="AA79:AA86" si="109">(AC78+AC79)/2</f>
        <v>28.125</v>
      </c>
      <c r="AB79" s="1">
        <f t="shared" ref="AB79:AB86" si="110">C79</f>
        <v>44.68511676</v>
      </c>
      <c r="AC79" s="1">
        <f t="shared" ref="AC79:AC86" si="111">AC78+(50/8)</f>
        <v>31.25</v>
      </c>
      <c r="AE79" s="1" t="s">
        <v>27</v>
      </c>
      <c r="AF79" s="1" t="s">
        <v>28</v>
      </c>
      <c r="AG79" s="1" t="s">
        <v>29</v>
      </c>
      <c r="AH79" s="1" t="s">
        <v>30</v>
      </c>
      <c r="AI79" s="1" t="s">
        <v>31</v>
      </c>
      <c r="AJ79" s="1" t="s">
        <v>32</v>
      </c>
      <c r="AK79" s="1" t="s">
        <v>33</v>
      </c>
      <c r="AP79" s="1" t="s">
        <v>13</v>
      </c>
      <c r="AQ79" s="1" t="s">
        <v>14</v>
      </c>
      <c r="AR79" s="1" t="s">
        <v>11</v>
      </c>
      <c r="AS79" s="1" t="s">
        <v>12</v>
      </c>
      <c r="AU79" s="1" t="s">
        <v>5</v>
      </c>
      <c r="AV79" s="1" t="s">
        <v>5</v>
      </c>
      <c r="AW79" s="1" t="s">
        <v>5</v>
      </c>
      <c r="BC79" s="1" t="s">
        <v>62</v>
      </c>
    </row>
    <row r="80" ht="14.25" customHeight="1">
      <c r="C80" s="1">
        <f t="shared" si="97"/>
        <v>49.42847037</v>
      </c>
      <c r="F80" s="1">
        <v>160.3559671418751</v>
      </c>
      <c r="G80" s="1">
        <f t="shared" si="98"/>
        <v>0.1603559671</v>
      </c>
      <c r="H80" s="1">
        <v>0.036575</v>
      </c>
      <c r="I80" s="1">
        <v>0.0887</v>
      </c>
      <c r="N80" s="1">
        <f t="shared" si="99"/>
        <v>53168.44674</v>
      </c>
      <c r="O80" s="1">
        <f t="shared" si="100"/>
        <v>7.711428207</v>
      </c>
      <c r="P80" s="1">
        <f t="shared" si="101"/>
        <v>34.375</v>
      </c>
      <c r="Q80" s="1">
        <f t="shared" si="102"/>
        <v>49.42847037</v>
      </c>
      <c r="S80" s="1">
        <f t="shared" si="103"/>
        <v>0.00001164944745</v>
      </c>
      <c r="T80" s="1">
        <f t="shared" si="104"/>
        <v>0.01164944745</v>
      </c>
      <c r="U80" s="1">
        <f t="shared" si="105"/>
        <v>41.93801082</v>
      </c>
      <c r="V80" s="1">
        <f t="shared" si="106"/>
        <v>0.6407196098</v>
      </c>
      <c r="W80" s="1">
        <v>55.0</v>
      </c>
      <c r="X80" s="1">
        <f t="shared" si="107"/>
        <v>0.6407196098</v>
      </c>
      <c r="Y80" s="1">
        <f t="shared" si="108"/>
        <v>206842.8</v>
      </c>
      <c r="Z80" s="1">
        <v>30.0</v>
      </c>
      <c r="AA80" s="1">
        <f t="shared" si="109"/>
        <v>34.375</v>
      </c>
      <c r="AB80" s="1">
        <f t="shared" si="110"/>
        <v>49.42847037</v>
      </c>
      <c r="AC80" s="1">
        <f t="shared" si="111"/>
        <v>37.5</v>
      </c>
      <c r="AF80" s="1" t="s">
        <v>40</v>
      </c>
      <c r="AG80" s="1" t="s">
        <v>19</v>
      </c>
      <c r="AH80" s="1" t="s">
        <v>41</v>
      </c>
      <c r="AI80" s="1" t="s">
        <v>42</v>
      </c>
      <c r="AJ80" s="1" t="s">
        <v>43</v>
      </c>
      <c r="AK80" s="1" t="s">
        <v>44</v>
      </c>
      <c r="AP80" s="1" t="s">
        <v>21</v>
      </c>
      <c r="AQ80" s="1" t="s">
        <v>25</v>
      </c>
      <c r="AR80" s="1" t="s">
        <v>23</v>
      </c>
      <c r="AS80" s="1" t="s">
        <v>24</v>
      </c>
      <c r="AU80" s="1" t="s">
        <v>16</v>
      </c>
      <c r="AV80" s="1" t="s">
        <v>17</v>
      </c>
      <c r="AW80" s="1" t="s">
        <v>18</v>
      </c>
      <c r="AX80" s="1" t="s">
        <v>50</v>
      </c>
      <c r="AY80" s="1" t="s">
        <v>65</v>
      </c>
      <c r="AZ80" s="1" t="s">
        <v>51</v>
      </c>
      <c r="BA80" s="1" t="s">
        <v>66</v>
      </c>
      <c r="BB80" s="1" t="s">
        <v>9</v>
      </c>
      <c r="BC80" s="1" t="s">
        <v>67</v>
      </c>
      <c r="BD80" s="1" t="s">
        <v>15</v>
      </c>
      <c r="BE80" s="1">
        <v>25.0</v>
      </c>
    </row>
    <row r="81" ht="14.25" customHeight="1">
      <c r="C81" s="1">
        <f t="shared" si="97"/>
        <v>53.76188055</v>
      </c>
      <c r="F81" s="1">
        <v>174.414427271285</v>
      </c>
      <c r="G81" s="1">
        <f t="shared" si="98"/>
        <v>0.1744144273</v>
      </c>
      <c r="H81" s="1">
        <v>0.036575</v>
      </c>
      <c r="I81" s="1">
        <v>0.0887</v>
      </c>
      <c r="N81" s="1">
        <f t="shared" si="99"/>
        <v>65531.97857</v>
      </c>
      <c r="O81" s="1">
        <f t="shared" si="100"/>
        <v>9.50460619</v>
      </c>
      <c r="P81" s="1">
        <f t="shared" si="101"/>
        <v>40.625</v>
      </c>
      <c r="Q81" s="1">
        <f t="shared" si="102"/>
        <v>53.76188055</v>
      </c>
      <c r="S81" s="1">
        <f t="shared" si="103"/>
        <v>0.00001165242457</v>
      </c>
      <c r="T81" s="1">
        <f t="shared" si="104"/>
        <v>0.01165242457</v>
      </c>
      <c r="U81" s="1">
        <f t="shared" si="105"/>
        <v>41.94872845</v>
      </c>
      <c r="V81" s="1">
        <f t="shared" si="106"/>
        <v>0.6408833513</v>
      </c>
      <c r="W81" s="1">
        <v>55.0</v>
      </c>
      <c r="X81" s="1">
        <f t="shared" si="107"/>
        <v>0.6408833513</v>
      </c>
      <c r="Y81" s="1">
        <f t="shared" si="108"/>
        <v>206842.8</v>
      </c>
      <c r="Z81" s="1">
        <v>30.0</v>
      </c>
      <c r="AA81" s="1">
        <f t="shared" si="109"/>
        <v>40.625</v>
      </c>
      <c r="AB81" s="1">
        <f t="shared" si="110"/>
        <v>53.76188055</v>
      </c>
      <c r="AC81" s="1">
        <f t="shared" si="111"/>
        <v>43.75</v>
      </c>
      <c r="AE81" s="1">
        <f>(AI81/AJ81)/AK81</f>
        <v>59.01530688</v>
      </c>
      <c r="AH81" s="1">
        <v>191.4576061333279</v>
      </c>
      <c r="AI81" s="1">
        <f>AH81/1000</f>
        <v>0.1914576061</v>
      </c>
      <c r="AJ81" s="1">
        <v>0.036575</v>
      </c>
      <c r="AK81" s="1">
        <v>0.0887</v>
      </c>
      <c r="AP81" s="1">
        <f>220*AR81*(AS81^(0.5))</f>
        <v>84503.56284</v>
      </c>
      <c r="AQ81" s="1">
        <f>AP81/6894.76</f>
        <v>12.25620077</v>
      </c>
      <c r="AR81" s="1">
        <f>BC81</f>
        <v>50</v>
      </c>
      <c r="AS81" s="1">
        <f>AE81</f>
        <v>59.01530688</v>
      </c>
      <c r="AU81" s="1">
        <f>(3*10^(-8))*(BA81^(0.4))*(BC81^(-0.25))*(BD81^(0.5))</f>
        <v>0.00001159090248</v>
      </c>
      <c r="AV81" s="1">
        <f>1000*AU81</f>
        <v>0.01159090248</v>
      </c>
      <c r="AW81" s="1">
        <f>AV81*3600</f>
        <v>41.72724892</v>
      </c>
      <c r="AX81" s="1">
        <f>AV81*AY81</f>
        <v>5.09999709</v>
      </c>
      <c r="AY81" s="1">
        <f>55*8</f>
        <v>440</v>
      </c>
      <c r="AZ81" s="1">
        <f>0+AX81</f>
        <v>5.09999709</v>
      </c>
      <c r="BA81" s="1">
        <f>BB81*6894.76</f>
        <v>206842.8</v>
      </c>
      <c r="BB81" s="1">
        <v>30.0</v>
      </c>
      <c r="BC81" s="1">
        <f>(BE80+BE81)/2</f>
        <v>50</v>
      </c>
      <c r="BD81" s="1">
        <f>AE81</f>
        <v>59.01530688</v>
      </c>
      <c r="BE81" s="1">
        <f>BE80+50</f>
        <v>75</v>
      </c>
    </row>
    <row r="82" ht="14.25" customHeight="1">
      <c r="C82" s="1">
        <f t="shared" si="97"/>
        <v>57.59239483</v>
      </c>
      <c r="F82" s="1">
        <v>186.8413912735153</v>
      </c>
      <c r="G82" s="1">
        <f t="shared" si="98"/>
        <v>0.1868413913</v>
      </c>
      <c r="H82" s="1">
        <v>0.036575</v>
      </c>
      <c r="I82" s="1">
        <v>0.0887</v>
      </c>
      <c r="N82" s="1">
        <f t="shared" si="99"/>
        <v>78261.205</v>
      </c>
      <c r="O82" s="1">
        <f t="shared" si="100"/>
        <v>11.35082367</v>
      </c>
      <c r="P82" s="1">
        <f t="shared" si="101"/>
        <v>46.875</v>
      </c>
      <c r="Q82" s="1">
        <f t="shared" si="102"/>
        <v>57.59239483</v>
      </c>
      <c r="S82" s="1">
        <f t="shared" si="103"/>
        <v>0.00001163656144</v>
      </c>
      <c r="T82" s="1">
        <f t="shared" si="104"/>
        <v>0.01163656144</v>
      </c>
      <c r="U82" s="1">
        <f t="shared" si="105"/>
        <v>41.89162117</v>
      </c>
      <c r="V82" s="1">
        <f t="shared" si="106"/>
        <v>0.640010879</v>
      </c>
      <c r="W82" s="1">
        <v>55.0</v>
      </c>
      <c r="X82" s="1">
        <f t="shared" si="107"/>
        <v>0.640010879</v>
      </c>
      <c r="Y82" s="1">
        <f t="shared" si="108"/>
        <v>206842.8</v>
      </c>
      <c r="Z82" s="1">
        <v>30.0</v>
      </c>
      <c r="AA82" s="1">
        <f t="shared" si="109"/>
        <v>46.875</v>
      </c>
      <c r="AB82" s="1">
        <f t="shared" si="110"/>
        <v>57.59239483</v>
      </c>
      <c r="AC82" s="1">
        <f t="shared" si="111"/>
        <v>50</v>
      </c>
    </row>
    <row r="83" ht="14.25" customHeight="1">
      <c r="C83" s="1">
        <f t="shared" si="97"/>
        <v>61.31211237</v>
      </c>
      <c r="F83" s="1">
        <v>198.908908221854</v>
      </c>
      <c r="G83" s="1">
        <f t="shared" si="98"/>
        <v>0.1989089082</v>
      </c>
      <c r="H83" s="1">
        <v>0.036575</v>
      </c>
      <c r="I83" s="1">
        <v>0.0887</v>
      </c>
      <c r="N83" s="1">
        <f t="shared" si="99"/>
        <v>91515.52245</v>
      </c>
      <c r="O83" s="1">
        <f t="shared" si="100"/>
        <v>13.27319913</v>
      </c>
      <c r="P83" s="1">
        <f t="shared" si="101"/>
        <v>53.125</v>
      </c>
      <c r="Q83" s="1">
        <f t="shared" si="102"/>
        <v>61.31211237</v>
      </c>
      <c r="S83" s="1">
        <f t="shared" si="103"/>
        <v>0.00001163659238</v>
      </c>
      <c r="T83" s="1">
        <f t="shared" si="104"/>
        <v>0.01163659238</v>
      </c>
      <c r="U83" s="1">
        <f t="shared" si="105"/>
        <v>41.89173258</v>
      </c>
      <c r="V83" s="1">
        <f t="shared" si="106"/>
        <v>0.640012581</v>
      </c>
      <c r="W83" s="1">
        <v>55.0</v>
      </c>
      <c r="X83" s="1">
        <f t="shared" si="107"/>
        <v>0.640012581</v>
      </c>
      <c r="Y83" s="1">
        <f t="shared" si="108"/>
        <v>206842.8</v>
      </c>
      <c r="Z83" s="1">
        <v>30.0</v>
      </c>
      <c r="AA83" s="1">
        <f t="shared" si="109"/>
        <v>53.125</v>
      </c>
      <c r="AB83" s="1">
        <f t="shared" si="110"/>
        <v>61.31211237</v>
      </c>
      <c r="AC83" s="1">
        <f t="shared" si="111"/>
        <v>56.25</v>
      </c>
      <c r="AE83" s="1" t="s">
        <v>15</v>
      </c>
    </row>
    <row r="84" ht="14.25" customHeight="1">
      <c r="C84" s="1">
        <f t="shared" si="97"/>
        <v>64.81877279</v>
      </c>
      <c r="F84" s="1">
        <v>210.28522474359744</v>
      </c>
      <c r="G84" s="1">
        <f t="shared" si="98"/>
        <v>0.2102852247</v>
      </c>
      <c r="H84" s="1">
        <v>0.036575</v>
      </c>
      <c r="I84" s="1">
        <v>0.0887</v>
      </c>
      <c r="N84" s="1">
        <f t="shared" si="99"/>
        <v>105166.3269</v>
      </c>
      <c r="O84" s="1">
        <f t="shared" si="100"/>
        <v>15.25308015</v>
      </c>
      <c r="P84" s="1">
        <f t="shared" si="101"/>
        <v>59.375</v>
      </c>
      <c r="Q84" s="1">
        <f t="shared" si="102"/>
        <v>64.81877279</v>
      </c>
      <c r="S84" s="1">
        <f t="shared" si="103"/>
        <v>0.00001163662166</v>
      </c>
      <c r="T84" s="1">
        <f t="shared" si="104"/>
        <v>0.01163662166</v>
      </c>
      <c r="U84" s="1">
        <f t="shared" si="105"/>
        <v>41.89183798</v>
      </c>
      <c r="V84" s="1">
        <f t="shared" si="106"/>
        <v>0.6400141914</v>
      </c>
      <c r="W84" s="1">
        <v>55.0</v>
      </c>
      <c r="X84" s="1">
        <f t="shared" si="107"/>
        <v>0.6400141914</v>
      </c>
      <c r="Y84" s="1">
        <f t="shared" si="108"/>
        <v>206842.8</v>
      </c>
      <c r="Z84" s="1">
        <v>30.0</v>
      </c>
      <c r="AA84" s="1">
        <f t="shared" si="109"/>
        <v>59.375</v>
      </c>
      <c r="AB84" s="1">
        <f t="shared" si="110"/>
        <v>64.81877279</v>
      </c>
      <c r="AC84" s="1">
        <f t="shared" si="111"/>
        <v>62.5</v>
      </c>
      <c r="AE84" s="1" t="s">
        <v>26</v>
      </c>
      <c r="AN84" s="5" t="s">
        <v>82</v>
      </c>
      <c r="AQ84" s="1" t="s">
        <v>4</v>
      </c>
      <c r="AR84" s="1" t="str">
        <f t="shared" ref="AR84:AS84" si="112">AL84</f>
        <v/>
      </c>
      <c r="AS84" s="1" t="str">
        <f t="shared" si="112"/>
        <v/>
      </c>
    </row>
    <row r="85" ht="14.25" customHeight="1">
      <c r="C85" s="1">
        <f t="shared" si="97"/>
        <v>68.14541957</v>
      </c>
      <c r="F85" s="1">
        <v>221.07754052966126</v>
      </c>
      <c r="G85" s="1">
        <f t="shared" si="98"/>
        <v>0.2210775405</v>
      </c>
      <c r="H85" s="1">
        <v>0.036575</v>
      </c>
      <c r="I85" s="1">
        <v>0.0887</v>
      </c>
      <c r="N85" s="1">
        <f t="shared" si="99"/>
        <v>119181.9075</v>
      </c>
      <c r="O85" s="1">
        <f t="shared" si="100"/>
        <v>17.28586746</v>
      </c>
      <c r="P85" s="1">
        <f t="shared" si="101"/>
        <v>65.625</v>
      </c>
      <c r="Q85" s="1">
        <f t="shared" si="102"/>
        <v>68.14541957</v>
      </c>
      <c r="S85" s="1">
        <f t="shared" si="103"/>
        <v>0.0000116366621</v>
      </c>
      <c r="T85" s="1">
        <f t="shared" si="104"/>
        <v>0.0116366621</v>
      </c>
      <c r="U85" s="1">
        <f t="shared" si="105"/>
        <v>41.89198357</v>
      </c>
      <c r="V85" s="1">
        <f t="shared" si="106"/>
        <v>0.6400164157</v>
      </c>
      <c r="W85" s="1">
        <v>55.0</v>
      </c>
      <c r="X85" s="1">
        <f t="shared" si="107"/>
        <v>0.6400164157</v>
      </c>
      <c r="Y85" s="1">
        <f t="shared" si="108"/>
        <v>206842.8</v>
      </c>
      <c r="Z85" s="1">
        <v>30.0</v>
      </c>
      <c r="AA85" s="1">
        <f t="shared" si="109"/>
        <v>65.625</v>
      </c>
      <c r="AB85" s="1">
        <f t="shared" si="110"/>
        <v>68.14541957</v>
      </c>
      <c r="AC85" s="1">
        <f t="shared" si="111"/>
        <v>68.75</v>
      </c>
      <c r="AE85" s="1" t="s">
        <v>27</v>
      </c>
      <c r="AF85" s="1" t="s">
        <v>28</v>
      </c>
      <c r="AG85" s="1" t="s">
        <v>29</v>
      </c>
      <c r="AH85" s="1" t="s">
        <v>30</v>
      </c>
      <c r="AI85" s="1" t="s">
        <v>31</v>
      </c>
      <c r="AJ85" s="1" t="s">
        <v>32</v>
      </c>
      <c r="AK85" s="1" t="s">
        <v>33</v>
      </c>
      <c r="AP85" s="1" t="s">
        <v>13</v>
      </c>
      <c r="AQ85" s="1" t="s">
        <v>14</v>
      </c>
      <c r="AR85" s="1" t="s">
        <v>11</v>
      </c>
      <c r="AS85" s="1" t="s">
        <v>12</v>
      </c>
      <c r="AU85" s="1" t="s">
        <v>5</v>
      </c>
      <c r="AV85" s="1" t="s">
        <v>5</v>
      </c>
      <c r="AW85" s="1" t="s">
        <v>5</v>
      </c>
      <c r="BC85" s="1" t="s">
        <v>62</v>
      </c>
    </row>
    <row r="86" ht="14.25" customHeight="1">
      <c r="C86" s="1">
        <f t="shared" si="97"/>
        <v>71.31728598</v>
      </c>
      <c r="F86" s="1">
        <v>231.3677174829483</v>
      </c>
      <c r="G86" s="1">
        <f t="shared" si="98"/>
        <v>0.2313677175</v>
      </c>
      <c r="H86" s="1">
        <v>0.036575</v>
      </c>
      <c r="I86" s="1">
        <v>0.0887</v>
      </c>
      <c r="N86" s="1">
        <f t="shared" si="99"/>
        <v>133535.8706</v>
      </c>
      <c r="O86" s="1">
        <f t="shared" si="100"/>
        <v>19.36773298</v>
      </c>
      <c r="P86" s="1">
        <f t="shared" si="101"/>
        <v>71.875</v>
      </c>
      <c r="Q86" s="1">
        <f t="shared" si="102"/>
        <v>71.31728598</v>
      </c>
      <c r="S86" s="1">
        <f t="shared" si="103"/>
        <v>0.00001163671391</v>
      </c>
      <c r="T86" s="1">
        <f t="shared" si="104"/>
        <v>0.01163671391</v>
      </c>
      <c r="U86" s="1">
        <f t="shared" si="105"/>
        <v>41.89217008</v>
      </c>
      <c r="V86" s="1">
        <f t="shared" si="106"/>
        <v>0.6400192651</v>
      </c>
      <c r="W86" s="1">
        <v>55.0</v>
      </c>
      <c r="X86" s="1">
        <f t="shared" si="107"/>
        <v>0.6400192651</v>
      </c>
      <c r="Y86" s="1">
        <f t="shared" si="108"/>
        <v>206842.8</v>
      </c>
      <c r="Z86" s="1">
        <v>30.0</v>
      </c>
      <c r="AA86" s="1">
        <f t="shared" si="109"/>
        <v>71.875</v>
      </c>
      <c r="AB86" s="1">
        <f t="shared" si="110"/>
        <v>71.31728598</v>
      </c>
      <c r="AC86" s="1">
        <f t="shared" si="111"/>
        <v>75</v>
      </c>
      <c r="AF86" s="1" t="s">
        <v>40</v>
      </c>
      <c r="AG86" s="1" t="s">
        <v>19</v>
      </c>
      <c r="AH86" s="1" t="s">
        <v>41</v>
      </c>
      <c r="AI86" s="1" t="s">
        <v>42</v>
      </c>
      <c r="AJ86" s="1" t="s">
        <v>43</v>
      </c>
      <c r="AK86" s="1" t="s">
        <v>44</v>
      </c>
      <c r="AP86" s="1" t="s">
        <v>21</v>
      </c>
      <c r="AQ86" s="1" t="s">
        <v>25</v>
      </c>
      <c r="AR86" s="1" t="s">
        <v>23</v>
      </c>
      <c r="AS86" s="1" t="s">
        <v>24</v>
      </c>
      <c r="AU86" s="1" t="s">
        <v>16</v>
      </c>
      <c r="AV86" s="1" t="s">
        <v>17</v>
      </c>
      <c r="AW86" s="1" t="s">
        <v>18</v>
      </c>
      <c r="AX86" s="1" t="s">
        <v>50</v>
      </c>
      <c r="AY86" s="1" t="s">
        <v>65</v>
      </c>
      <c r="AZ86" s="1" t="s">
        <v>51</v>
      </c>
      <c r="BA86" s="1" t="s">
        <v>66</v>
      </c>
      <c r="BB86" s="1" t="s">
        <v>9</v>
      </c>
      <c r="BC86" s="1" t="s">
        <v>67</v>
      </c>
      <c r="BD86" s="1" t="s">
        <v>15</v>
      </c>
      <c r="BE86" s="1">
        <v>25.0</v>
      </c>
    </row>
    <row r="87" ht="14.25" customHeight="1">
      <c r="AE87" s="1">
        <f t="shared" ref="AE87:AE89" si="113">(AI87/AJ87)/AK87</f>
        <v>59.37086669</v>
      </c>
      <c r="AH87" s="1">
        <v>192.61111414205055</v>
      </c>
      <c r="AI87" s="1">
        <f t="shared" ref="AI87:AI89" si="114">AH87/1000</f>
        <v>0.1926111141</v>
      </c>
      <c r="AJ87" s="1">
        <v>0.036575</v>
      </c>
      <c r="AK87" s="1">
        <v>0.0887</v>
      </c>
      <c r="AP87" s="1">
        <f t="shared" ref="AP87:AP89" si="115">220*AR87*(AS87^(0.5))</f>
        <v>84757.74224</v>
      </c>
      <c r="AQ87" s="1">
        <f t="shared" ref="AQ87:AQ89" si="116">AP87/6894.76</f>
        <v>12.29306636</v>
      </c>
      <c r="AR87" s="1">
        <f t="shared" ref="AR87:AR89" si="117">BC87</f>
        <v>50</v>
      </c>
      <c r="AS87" s="1">
        <f t="shared" ref="AS87:AS89" si="118">AE87</f>
        <v>59.37086669</v>
      </c>
      <c r="AU87" s="1">
        <f t="shared" ref="AU87:AU89" si="119">(3*10^(-8))*(BA87^(0.4))*(BC87^(-0.25))*(BD87^(0.5))</f>
        <v>0.00001162576691</v>
      </c>
      <c r="AV87" s="1">
        <f t="shared" ref="AV87:AV89" si="120">1000*AU87</f>
        <v>0.01162576691</v>
      </c>
      <c r="AW87" s="1">
        <f t="shared" ref="AW87:AW89" si="121">AV87*3600</f>
        <v>41.85276087</v>
      </c>
      <c r="AX87" s="1">
        <f t="shared" ref="AX87:AX89" si="122">AV87*AY87</f>
        <v>0.6394171799</v>
      </c>
      <c r="AY87" s="1">
        <f>55</f>
        <v>55</v>
      </c>
      <c r="AZ87" s="1">
        <f t="shared" ref="AZ87:AZ89" si="123">0+AX87</f>
        <v>0.6394171799</v>
      </c>
      <c r="BA87" s="1">
        <f t="shared" ref="BA87:BA89" si="124">BB87*6894.76</f>
        <v>206842.8</v>
      </c>
      <c r="BB87" s="1">
        <v>30.0</v>
      </c>
      <c r="BC87" s="1">
        <f t="shared" ref="BC87:BC89" si="125">(BE86+BE87)/2</f>
        <v>50</v>
      </c>
      <c r="BD87" s="1">
        <f t="shared" ref="BD87:BD89" si="126">AE87</f>
        <v>59.37086669</v>
      </c>
      <c r="BE87" s="1">
        <f t="shared" ref="BE87:BE89" si="127">BE86+50</f>
        <v>75</v>
      </c>
    </row>
    <row r="88" ht="14.25" customHeight="1">
      <c r="C88" s="1" t="s">
        <v>15</v>
      </c>
      <c r="AE88" s="1">
        <f t="shared" si="113"/>
        <v>81.91384595</v>
      </c>
      <c r="AH88" s="1">
        <v>265.74510381412625</v>
      </c>
      <c r="AI88" s="1">
        <f t="shared" si="114"/>
        <v>0.2657451038</v>
      </c>
      <c r="AJ88" s="1">
        <v>0.036575</v>
      </c>
      <c r="AK88" s="1">
        <v>0.0887</v>
      </c>
      <c r="AP88" s="1">
        <f t="shared" si="115"/>
        <v>199113.7902</v>
      </c>
      <c r="AQ88" s="1">
        <f t="shared" si="116"/>
        <v>28.87900234</v>
      </c>
      <c r="AR88" s="1">
        <f t="shared" si="117"/>
        <v>100</v>
      </c>
      <c r="AS88" s="1">
        <f t="shared" si="118"/>
        <v>81.91384595</v>
      </c>
      <c r="AU88" s="1">
        <f t="shared" si="119"/>
        <v>0.00001163462131</v>
      </c>
      <c r="AV88" s="1">
        <f t="shared" si="120"/>
        <v>0.01163462131</v>
      </c>
      <c r="AW88" s="1">
        <f t="shared" si="121"/>
        <v>41.88463671</v>
      </c>
      <c r="AX88" s="1">
        <f t="shared" si="122"/>
        <v>1.919712516</v>
      </c>
      <c r="AY88" s="1">
        <f>55*3</f>
        <v>165</v>
      </c>
      <c r="AZ88" s="1">
        <f t="shared" si="123"/>
        <v>1.919712516</v>
      </c>
      <c r="BA88" s="1">
        <f t="shared" si="124"/>
        <v>213737.56</v>
      </c>
      <c r="BB88" s="1">
        <v>31.0</v>
      </c>
      <c r="BC88" s="1">
        <f t="shared" si="125"/>
        <v>100</v>
      </c>
      <c r="BD88" s="1">
        <f t="shared" si="126"/>
        <v>81.91384595</v>
      </c>
      <c r="BE88" s="1">
        <f t="shared" si="127"/>
        <v>125</v>
      </c>
    </row>
    <row r="89" ht="14.25" customHeight="1">
      <c r="C89" s="1" t="s">
        <v>26</v>
      </c>
      <c r="L89" s="5" t="s">
        <v>82</v>
      </c>
      <c r="O89" s="1" t="s">
        <v>4</v>
      </c>
      <c r="P89" s="1" t="str">
        <f t="shared" ref="P89:Q89" si="128">J89</f>
        <v/>
      </c>
      <c r="Q89" s="1" t="str">
        <f t="shared" si="128"/>
        <v/>
      </c>
      <c r="AE89" s="1">
        <f t="shared" si="113"/>
        <v>96.31375462</v>
      </c>
      <c r="AH89" s="1">
        <v>312.46132352290243</v>
      </c>
      <c r="AI89" s="1">
        <f t="shared" si="114"/>
        <v>0.3124613235</v>
      </c>
      <c r="AJ89" s="1">
        <v>0.036575</v>
      </c>
      <c r="AK89" s="1">
        <v>0.0887</v>
      </c>
      <c r="AP89" s="1">
        <f t="shared" si="115"/>
        <v>323860.5854</v>
      </c>
      <c r="AQ89" s="1">
        <f t="shared" si="116"/>
        <v>46.97198821</v>
      </c>
      <c r="AR89" s="1">
        <f t="shared" si="117"/>
        <v>150</v>
      </c>
      <c r="AS89" s="1">
        <f t="shared" si="118"/>
        <v>96.31375462</v>
      </c>
      <c r="AU89" s="1">
        <f t="shared" si="119"/>
        <v>0.00001154543364</v>
      </c>
      <c r="AV89" s="1">
        <f t="shared" si="120"/>
        <v>0.01154543364</v>
      </c>
      <c r="AW89" s="1">
        <f t="shared" si="121"/>
        <v>41.5635611</v>
      </c>
      <c r="AX89" s="1">
        <f t="shared" si="122"/>
        <v>2.5399954</v>
      </c>
      <c r="AY89" s="1">
        <f>55*4</f>
        <v>220</v>
      </c>
      <c r="AZ89" s="1">
        <f t="shared" si="123"/>
        <v>2.5399954</v>
      </c>
      <c r="BA89" s="1">
        <f t="shared" si="124"/>
        <v>220632.32</v>
      </c>
      <c r="BB89" s="1">
        <v>32.0</v>
      </c>
      <c r="BC89" s="1">
        <f t="shared" si="125"/>
        <v>150</v>
      </c>
      <c r="BD89" s="1">
        <f t="shared" si="126"/>
        <v>96.31375462</v>
      </c>
      <c r="BE89" s="1">
        <f t="shared" si="127"/>
        <v>175</v>
      </c>
    </row>
    <row r="90" ht="14.25" customHeight="1">
      <c r="C90" s="1" t="s">
        <v>27</v>
      </c>
      <c r="D90" s="1" t="s">
        <v>28</v>
      </c>
      <c r="E90" s="1" t="s">
        <v>29</v>
      </c>
      <c r="F90" s="1" t="s">
        <v>30</v>
      </c>
      <c r="G90" s="1" t="s">
        <v>31</v>
      </c>
      <c r="H90" s="1" t="s">
        <v>32</v>
      </c>
      <c r="I90" s="1" t="s">
        <v>33</v>
      </c>
      <c r="N90" s="1" t="s">
        <v>13</v>
      </c>
      <c r="O90" s="1" t="s">
        <v>14</v>
      </c>
      <c r="P90" s="1" t="s">
        <v>11</v>
      </c>
      <c r="Q90" s="1" t="s">
        <v>12</v>
      </c>
      <c r="S90" s="1" t="s">
        <v>5</v>
      </c>
      <c r="T90" s="1" t="s">
        <v>5</v>
      </c>
      <c r="U90" s="1" t="s">
        <v>5</v>
      </c>
      <c r="AA90" s="1" t="s">
        <v>62</v>
      </c>
    </row>
    <row r="91" ht="14.25" customHeight="1">
      <c r="D91" s="1" t="s">
        <v>40</v>
      </c>
      <c r="E91" s="1" t="s">
        <v>19</v>
      </c>
      <c r="F91" s="1" t="s">
        <v>41</v>
      </c>
      <c r="G91" s="1" t="s">
        <v>42</v>
      </c>
      <c r="H91" s="1" t="s">
        <v>43</v>
      </c>
      <c r="I91" s="1" t="s">
        <v>44</v>
      </c>
      <c r="N91" s="1" t="s">
        <v>21</v>
      </c>
      <c r="O91" s="1" t="s">
        <v>25</v>
      </c>
      <c r="P91" s="1" t="s">
        <v>23</v>
      </c>
      <c r="Q91" s="1" t="s">
        <v>24</v>
      </c>
      <c r="S91" s="1" t="s">
        <v>16</v>
      </c>
      <c r="T91" s="1" t="s">
        <v>17</v>
      </c>
      <c r="U91" s="1" t="s">
        <v>18</v>
      </c>
      <c r="V91" s="1" t="s">
        <v>50</v>
      </c>
      <c r="W91" s="1" t="s">
        <v>65</v>
      </c>
      <c r="X91" s="1" t="s">
        <v>51</v>
      </c>
      <c r="Y91" s="1" t="s">
        <v>66</v>
      </c>
      <c r="Z91" s="1" t="s">
        <v>9</v>
      </c>
      <c r="AA91" s="1" t="s">
        <v>67</v>
      </c>
      <c r="AB91" s="1" t="s">
        <v>15</v>
      </c>
      <c r="AC91" s="1">
        <v>25.0</v>
      </c>
      <c r="AX91" s="1">
        <f>SUM(AX87:AX89)</f>
        <v>5.099125096</v>
      </c>
    </row>
    <row r="92" ht="14.25" customHeight="1">
      <c r="C92" s="1">
        <f t="shared" ref="C92:C99" si="129">(G92/H92)/I92</f>
        <v>58.07936331</v>
      </c>
      <c r="F92" s="1">
        <v>188.42121565744262</v>
      </c>
      <c r="G92" s="1">
        <f t="shared" ref="G92:G99" si="130">F92/1000</f>
        <v>0.1884212157</v>
      </c>
      <c r="H92" s="1">
        <v>0.036575</v>
      </c>
      <c r="I92" s="1">
        <v>0.0887</v>
      </c>
      <c r="N92" s="1">
        <f t="shared" ref="N92:N99" si="131">220*P92*(Q92^(0.5))</f>
        <v>47154.82477</v>
      </c>
      <c r="O92" s="1">
        <f t="shared" ref="O92:O99" si="132">N92/6894.76</f>
        <v>6.839226423</v>
      </c>
      <c r="P92" s="1">
        <f t="shared" ref="P92:P99" si="133">AA92</f>
        <v>28.125</v>
      </c>
      <c r="Q92" s="1">
        <f t="shared" ref="Q92:Q99" si="134">C92</f>
        <v>58.07936331</v>
      </c>
      <c r="S92" s="1">
        <f t="shared" ref="S92:S99" si="135">(3*10^(-8))*(Y92^(0.4))*(AA92^(-0.25))*(AB92^(0.5))</f>
        <v>0.00001327746632</v>
      </c>
      <c r="T92" s="1">
        <f t="shared" ref="T92:T99" si="136">1000*S92</f>
        <v>0.01327746632</v>
      </c>
      <c r="U92" s="1">
        <f t="shared" ref="U92:U99" si="137">T92*3600</f>
        <v>47.79887877</v>
      </c>
      <c r="V92" s="1">
        <f t="shared" ref="V92:V99" si="138">T92*W92</f>
        <v>0.7302606479</v>
      </c>
      <c r="W92" s="1">
        <v>55.0</v>
      </c>
      <c r="X92" s="1">
        <f t="shared" ref="X92:X99" si="139">0+V92</f>
        <v>0.7302606479</v>
      </c>
      <c r="Y92" s="1">
        <f t="shared" ref="Y92:Y99" si="140">Z92*6894.76</f>
        <v>206842.8</v>
      </c>
      <c r="Z92" s="1">
        <v>30.0</v>
      </c>
      <c r="AA92" s="1">
        <f t="shared" ref="AA92:AA99" si="141">(AC91+AC92)/2</f>
        <v>28.125</v>
      </c>
      <c r="AB92" s="1">
        <f t="shared" ref="AB92:AB99" si="142">C92</f>
        <v>58.07936331</v>
      </c>
      <c r="AC92" s="1">
        <f t="shared" ref="AC92:AC99" si="143">AC91+(50/8)</f>
        <v>31.25</v>
      </c>
    </row>
    <row r="93" ht="14.25" customHeight="1">
      <c r="C93" s="1">
        <f t="shared" si="129"/>
        <v>57.85426619</v>
      </c>
      <c r="F93" s="1">
        <f t="shared" ref="F93:F99" si="144">F92-V92</f>
        <v>187.690955</v>
      </c>
      <c r="G93" s="1">
        <f t="shared" si="130"/>
        <v>0.187690955</v>
      </c>
      <c r="H93" s="1">
        <v>0.036575</v>
      </c>
      <c r="I93" s="1">
        <v>0.0887</v>
      </c>
      <c r="N93" s="1">
        <f t="shared" si="131"/>
        <v>57521.88141</v>
      </c>
      <c r="O93" s="1">
        <f t="shared" si="132"/>
        <v>8.342840274</v>
      </c>
      <c r="P93" s="1">
        <f t="shared" si="133"/>
        <v>34.375</v>
      </c>
      <c r="Q93" s="1">
        <f t="shared" si="134"/>
        <v>57.85426619</v>
      </c>
      <c r="S93" s="1">
        <f t="shared" si="135"/>
        <v>0.0000126033047</v>
      </c>
      <c r="T93" s="1">
        <f t="shared" si="136"/>
        <v>0.0126033047</v>
      </c>
      <c r="U93" s="1">
        <f t="shared" si="137"/>
        <v>45.37189692</v>
      </c>
      <c r="V93" s="1">
        <f t="shared" si="138"/>
        <v>0.6931817585</v>
      </c>
      <c r="W93" s="1">
        <v>55.0</v>
      </c>
      <c r="X93" s="1">
        <f t="shared" si="139"/>
        <v>0.6931817585</v>
      </c>
      <c r="Y93" s="1">
        <f t="shared" si="140"/>
        <v>206842.8</v>
      </c>
      <c r="Z93" s="1">
        <v>30.0</v>
      </c>
      <c r="AA93" s="1">
        <f t="shared" si="141"/>
        <v>34.375</v>
      </c>
      <c r="AB93" s="1">
        <f t="shared" si="142"/>
        <v>57.85426619</v>
      </c>
      <c r="AC93" s="1">
        <f t="shared" si="143"/>
        <v>37.5</v>
      </c>
    </row>
    <row r="94" ht="14.25" customHeight="1">
      <c r="C94" s="1">
        <f t="shared" si="129"/>
        <v>57.64059834</v>
      </c>
      <c r="F94" s="1">
        <f t="shared" si="144"/>
        <v>186.9977733</v>
      </c>
      <c r="G94" s="1">
        <f t="shared" si="130"/>
        <v>0.1869977733</v>
      </c>
      <c r="H94" s="1">
        <v>0.036575</v>
      </c>
      <c r="I94" s="1">
        <v>0.0887</v>
      </c>
      <c r="N94" s="1">
        <f t="shared" si="131"/>
        <v>67854.75629</v>
      </c>
      <c r="O94" s="1">
        <f t="shared" si="132"/>
        <v>9.841496483</v>
      </c>
      <c r="P94" s="1">
        <f t="shared" si="133"/>
        <v>40.625</v>
      </c>
      <c r="Q94" s="1">
        <f t="shared" si="134"/>
        <v>57.64059834</v>
      </c>
      <c r="S94" s="1">
        <f t="shared" si="135"/>
        <v>0.00001206544418</v>
      </c>
      <c r="T94" s="1">
        <f t="shared" si="136"/>
        <v>0.01206544418</v>
      </c>
      <c r="U94" s="1">
        <f t="shared" si="137"/>
        <v>43.43559904</v>
      </c>
      <c r="V94" s="1">
        <f t="shared" si="138"/>
        <v>0.6635994298</v>
      </c>
      <c r="W94" s="1">
        <v>55.0</v>
      </c>
      <c r="X94" s="1">
        <f t="shared" si="139"/>
        <v>0.6635994298</v>
      </c>
      <c r="Y94" s="1">
        <f t="shared" si="140"/>
        <v>206842.8</v>
      </c>
      <c r="Z94" s="1">
        <v>30.0</v>
      </c>
      <c r="AA94" s="1">
        <f t="shared" si="141"/>
        <v>40.625</v>
      </c>
      <c r="AB94" s="1">
        <f t="shared" si="142"/>
        <v>57.64059834</v>
      </c>
      <c r="AC94" s="1">
        <f t="shared" si="143"/>
        <v>43.75</v>
      </c>
    </row>
    <row r="95" ht="14.25" customHeight="1">
      <c r="C95" s="1">
        <f t="shared" si="129"/>
        <v>57.43604902</v>
      </c>
      <c r="F95" s="1">
        <f t="shared" si="144"/>
        <v>186.3341738</v>
      </c>
      <c r="G95" s="1">
        <f t="shared" si="130"/>
        <v>0.1863341738</v>
      </c>
      <c r="H95" s="1">
        <v>0.036575</v>
      </c>
      <c r="I95" s="1">
        <v>0.0887</v>
      </c>
      <c r="N95" s="1">
        <f t="shared" si="131"/>
        <v>78154.90514</v>
      </c>
      <c r="O95" s="1">
        <f t="shared" si="132"/>
        <v>11.33540618</v>
      </c>
      <c r="P95" s="1">
        <f t="shared" si="133"/>
        <v>46.875</v>
      </c>
      <c r="Q95" s="1">
        <f t="shared" si="134"/>
        <v>57.43604902</v>
      </c>
      <c r="S95" s="1">
        <f t="shared" si="135"/>
        <v>0.00001162075584</v>
      </c>
      <c r="T95" s="1">
        <f t="shared" si="136"/>
        <v>0.01162075584</v>
      </c>
      <c r="U95" s="1">
        <f t="shared" si="137"/>
        <v>41.83472103</v>
      </c>
      <c r="V95" s="1">
        <f t="shared" si="138"/>
        <v>0.6391415713</v>
      </c>
      <c r="W95" s="1">
        <v>55.0</v>
      </c>
      <c r="X95" s="1">
        <f t="shared" si="139"/>
        <v>0.6391415713</v>
      </c>
      <c r="Y95" s="1">
        <f t="shared" si="140"/>
        <v>206842.8</v>
      </c>
      <c r="Z95" s="1">
        <v>30.0</v>
      </c>
      <c r="AA95" s="1">
        <f t="shared" si="141"/>
        <v>46.875</v>
      </c>
      <c r="AB95" s="1">
        <f t="shared" si="142"/>
        <v>57.43604902</v>
      </c>
      <c r="AC95" s="1">
        <f t="shared" si="143"/>
        <v>50</v>
      </c>
    </row>
    <row r="96" ht="14.25" customHeight="1">
      <c r="C96" s="1">
        <f t="shared" si="129"/>
        <v>57.23903864</v>
      </c>
      <c r="F96" s="1">
        <f t="shared" si="144"/>
        <v>185.6950322</v>
      </c>
      <c r="G96" s="1">
        <f t="shared" si="130"/>
        <v>0.1856950322</v>
      </c>
      <c r="H96" s="1">
        <v>0.036575</v>
      </c>
      <c r="I96" s="1">
        <v>0.0887</v>
      </c>
      <c r="N96" s="1">
        <f t="shared" si="131"/>
        <v>88423.51794</v>
      </c>
      <c r="O96" s="1">
        <f t="shared" si="132"/>
        <v>12.82474197</v>
      </c>
      <c r="P96" s="1">
        <f t="shared" si="133"/>
        <v>53.125</v>
      </c>
      <c r="Q96" s="1">
        <f t="shared" si="134"/>
        <v>57.23903864</v>
      </c>
      <c r="S96" s="1">
        <f t="shared" si="135"/>
        <v>0.00001124343071</v>
      </c>
      <c r="T96" s="1">
        <f t="shared" si="136"/>
        <v>0.01124343071</v>
      </c>
      <c r="U96" s="1">
        <f t="shared" si="137"/>
        <v>40.47635054</v>
      </c>
      <c r="V96" s="1">
        <f t="shared" si="138"/>
        <v>0.6183886889</v>
      </c>
      <c r="W96" s="1">
        <v>55.0</v>
      </c>
      <c r="X96" s="1">
        <f t="shared" si="139"/>
        <v>0.6183886889</v>
      </c>
      <c r="Y96" s="1">
        <f t="shared" si="140"/>
        <v>206842.8</v>
      </c>
      <c r="Z96" s="1">
        <v>30.0</v>
      </c>
      <c r="AA96" s="1">
        <f t="shared" si="141"/>
        <v>53.125</v>
      </c>
      <c r="AB96" s="1">
        <f t="shared" si="142"/>
        <v>57.23903864</v>
      </c>
      <c r="AC96" s="1">
        <f t="shared" si="143"/>
        <v>56.25</v>
      </c>
    </row>
    <row r="97" ht="14.25" customHeight="1">
      <c r="C97" s="1">
        <f t="shared" si="129"/>
        <v>57.04842517</v>
      </c>
      <c r="F97" s="1">
        <f t="shared" si="144"/>
        <v>185.0766436</v>
      </c>
      <c r="G97" s="1">
        <f t="shared" si="130"/>
        <v>0.1850766436</v>
      </c>
      <c r="H97" s="1">
        <v>0.036575</v>
      </c>
      <c r="I97" s="1">
        <v>0.0887</v>
      </c>
      <c r="N97" s="1">
        <f t="shared" si="131"/>
        <v>98661.59532</v>
      </c>
      <c r="O97" s="1">
        <f t="shared" si="132"/>
        <v>14.30964897</v>
      </c>
      <c r="P97" s="1">
        <f t="shared" si="133"/>
        <v>59.375</v>
      </c>
      <c r="Q97" s="1">
        <f t="shared" si="134"/>
        <v>57.04842517</v>
      </c>
      <c r="S97" s="1">
        <f t="shared" si="135"/>
        <v>0.00001091687512</v>
      </c>
      <c r="T97" s="1">
        <f t="shared" si="136"/>
        <v>0.01091687512</v>
      </c>
      <c r="U97" s="1">
        <f t="shared" si="137"/>
        <v>39.30075043</v>
      </c>
      <c r="V97" s="1">
        <f t="shared" si="138"/>
        <v>0.6004281316</v>
      </c>
      <c r="W97" s="1">
        <v>55.0</v>
      </c>
      <c r="X97" s="1">
        <f t="shared" si="139"/>
        <v>0.6004281316</v>
      </c>
      <c r="Y97" s="1">
        <f t="shared" si="140"/>
        <v>206842.8</v>
      </c>
      <c r="Z97" s="1">
        <v>30.0</v>
      </c>
      <c r="AA97" s="1">
        <f t="shared" si="141"/>
        <v>59.375</v>
      </c>
      <c r="AB97" s="1">
        <f t="shared" si="142"/>
        <v>57.04842517</v>
      </c>
      <c r="AC97" s="1">
        <f t="shared" si="143"/>
        <v>62.5</v>
      </c>
    </row>
    <row r="98" ht="14.25" customHeight="1">
      <c r="C98" s="1">
        <f t="shared" si="129"/>
        <v>56.8633479</v>
      </c>
      <c r="F98" s="1">
        <f t="shared" si="144"/>
        <v>184.4762154</v>
      </c>
      <c r="G98" s="1">
        <f t="shared" si="130"/>
        <v>0.1844762154</v>
      </c>
      <c r="H98" s="1">
        <v>0.036575</v>
      </c>
      <c r="I98" s="1">
        <v>0.0887</v>
      </c>
      <c r="N98" s="1">
        <f t="shared" si="131"/>
        <v>108869.9968</v>
      </c>
      <c r="O98" s="1">
        <f t="shared" si="132"/>
        <v>15.79025184</v>
      </c>
      <c r="P98" s="1">
        <f t="shared" si="133"/>
        <v>65.625</v>
      </c>
      <c r="Q98" s="1">
        <f t="shared" si="134"/>
        <v>56.8633479</v>
      </c>
      <c r="S98" s="1">
        <f t="shared" si="135"/>
        <v>0.00001062982958</v>
      </c>
      <c r="T98" s="1">
        <f t="shared" si="136"/>
        <v>0.01062982958</v>
      </c>
      <c r="U98" s="1">
        <f t="shared" si="137"/>
        <v>38.26738648</v>
      </c>
      <c r="V98" s="1">
        <f t="shared" si="138"/>
        <v>0.5846406267</v>
      </c>
      <c r="W98" s="1">
        <v>55.0</v>
      </c>
      <c r="X98" s="1">
        <f t="shared" si="139"/>
        <v>0.5846406267</v>
      </c>
      <c r="Y98" s="1">
        <f t="shared" si="140"/>
        <v>206842.8</v>
      </c>
      <c r="Z98" s="1">
        <v>30.0</v>
      </c>
      <c r="AA98" s="1">
        <f t="shared" si="141"/>
        <v>65.625</v>
      </c>
      <c r="AB98" s="1">
        <f t="shared" si="142"/>
        <v>56.8633479</v>
      </c>
      <c r="AC98" s="1">
        <f t="shared" si="143"/>
        <v>68.75</v>
      </c>
    </row>
    <row r="99" ht="14.25" customHeight="1">
      <c r="C99" s="1">
        <f t="shared" si="129"/>
        <v>56.68313701</v>
      </c>
      <c r="F99" s="1">
        <f t="shared" si="144"/>
        <v>183.8915748</v>
      </c>
      <c r="G99" s="1">
        <f t="shared" si="130"/>
        <v>0.1838915748</v>
      </c>
      <c r="H99" s="1">
        <v>0.036575</v>
      </c>
      <c r="I99" s="1">
        <v>0.0887</v>
      </c>
      <c r="N99" s="1">
        <f t="shared" si="131"/>
        <v>119049.473</v>
      </c>
      <c r="O99" s="1">
        <f t="shared" si="132"/>
        <v>17.26665946</v>
      </c>
      <c r="P99" s="1">
        <f t="shared" si="133"/>
        <v>71.875</v>
      </c>
      <c r="Q99" s="1">
        <f t="shared" si="134"/>
        <v>56.68313701</v>
      </c>
      <c r="S99" s="1">
        <f t="shared" si="135"/>
        <v>0.00001037432603</v>
      </c>
      <c r="T99" s="1">
        <f t="shared" si="136"/>
        <v>0.01037432603</v>
      </c>
      <c r="U99" s="1">
        <f t="shared" si="137"/>
        <v>37.3475737</v>
      </c>
      <c r="V99" s="1">
        <f t="shared" si="138"/>
        <v>0.5705879316</v>
      </c>
      <c r="W99" s="1">
        <v>55.0</v>
      </c>
      <c r="X99" s="1">
        <f t="shared" si="139"/>
        <v>0.5705879316</v>
      </c>
      <c r="Y99" s="1">
        <f t="shared" si="140"/>
        <v>206842.8</v>
      </c>
      <c r="Z99" s="1">
        <v>30.0</v>
      </c>
      <c r="AA99" s="1">
        <f t="shared" si="141"/>
        <v>71.875</v>
      </c>
      <c r="AB99" s="1">
        <f t="shared" si="142"/>
        <v>56.68313701</v>
      </c>
      <c r="AC99" s="1">
        <f t="shared" si="143"/>
        <v>75</v>
      </c>
    </row>
    <row r="100" ht="14.25" customHeight="1"/>
    <row r="101" ht="14.25" customHeight="1">
      <c r="N101" s="1">
        <f>SUM(N92:N95)</f>
        <v>250686.3676</v>
      </c>
    </row>
    <row r="102" ht="14.25" customHeight="1">
      <c r="N102" s="1">
        <f>SUM(N96:N97)</f>
        <v>187085.1133</v>
      </c>
      <c r="V102" s="1">
        <f>SUM(V92:V99)</f>
        <v>5.100228786</v>
      </c>
    </row>
    <row r="103" ht="14.25" customHeight="1">
      <c r="N103" s="1">
        <f>N98+N99</f>
        <v>227919.4698</v>
      </c>
    </row>
    <row r="104" ht="14.25" customHeight="1"/>
    <row r="105" ht="14.25" customHeight="1">
      <c r="C105" s="1" t="s">
        <v>15</v>
      </c>
    </row>
    <row r="106" ht="14.25" customHeight="1">
      <c r="C106" s="1" t="s">
        <v>26</v>
      </c>
      <c r="L106" s="5" t="s">
        <v>82</v>
      </c>
      <c r="O106" s="1" t="s">
        <v>4</v>
      </c>
      <c r="P106" s="1" t="str">
        <f t="shared" ref="P106:Q106" si="145">J106</f>
        <v/>
      </c>
      <c r="Q106" s="1" t="str">
        <f t="shared" si="145"/>
        <v/>
      </c>
    </row>
    <row r="107" ht="14.25" customHeight="1">
      <c r="C107" s="1" t="s">
        <v>27</v>
      </c>
      <c r="D107" s="1" t="s">
        <v>28</v>
      </c>
      <c r="E107" s="1" t="s">
        <v>29</v>
      </c>
      <c r="F107" s="1" t="s">
        <v>30</v>
      </c>
      <c r="G107" s="1" t="s">
        <v>31</v>
      </c>
      <c r="H107" s="1" t="s">
        <v>32</v>
      </c>
      <c r="I107" s="1" t="s">
        <v>33</v>
      </c>
      <c r="N107" s="1" t="s">
        <v>13</v>
      </c>
      <c r="O107" s="1" t="s">
        <v>14</v>
      </c>
      <c r="P107" s="1" t="s">
        <v>11</v>
      </c>
      <c r="Q107" s="1" t="s">
        <v>12</v>
      </c>
      <c r="S107" s="1" t="s">
        <v>5</v>
      </c>
      <c r="T107" s="1" t="s">
        <v>5</v>
      </c>
      <c r="U107" s="1" t="s">
        <v>5</v>
      </c>
      <c r="AA107" s="1" t="s">
        <v>62</v>
      </c>
    </row>
    <row r="108" ht="14.25" customHeight="1">
      <c r="D108" s="1" t="s">
        <v>40</v>
      </c>
      <c r="E108" s="1" t="s">
        <v>19</v>
      </c>
      <c r="F108" s="1" t="s">
        <v>41</v>
      </c>
      <c r="G108" s="1" t="s">
        <v>42</v>
      </c>
      <c r="H108" s="1" t="s">
        <v>43</v>
      </c>
      <c r="I108" s="1" t="s">
        <v>44</v>
      </c>
      <c r="N108" s="1" t="s">
        <v>21</v>
      </c>
      <c r="O108" s="1" t="s">
        <v>25</v>
      </c>
      <c r="P108" s="1" t="s">
        <v>23</v>
      </c>
      <c r="Q108" s="1" t="s">
        <v>24</v>
      </c>
      <c r="S108" s="1" t="s">
        <v>16</v>
      </c>
      <c r="T108" s="1" t="s">
        <v>17</v>
      </c>
      <c r="U108" s="1" t="s">
        <v>18</v>
      </c>
      <c r="V108" s="1" t="s">
        <v>50</v>
      </c>
      <c r="W108" s="1" t="s">
        <v>65</v>
      </c>
      <c r="X108" s="1" t="s">
        <v>51</v>
      </c>
      <c r="Y108" s="1" t="s">
        <v>66</v>
      </c>
      <c r="Z108" s="1" t="s">
        <v>9</v>
      </c>
      <c r="AA108" s="1" t="s">
        <v>67</v>
      </c>
      <c r="AB108" s="1" t="s">
        <v>15</v>
      </c>
      <c r="AC108" s="1">
        <v>25.0</v>
      </c>
    </row>
    <row r="109" ht="14.25" customHeight="1">
      <c r="C109" s="1">
        <f t="shared" ref="C109:C116" si="146">(G109/H109)/I109</f>
        <v>58.07936331</v>
      </c>
      <c r="F109" s="1">
        <v>188.42121565744262</v>
      </c>
      <c r="G109" s="1">
        <f t="shared" ref="G109:G116" si="147">F109/1000</f>
        <v>0.1884212157</v>
      </c>
      <c r="H109" s="1">
        <v>0.036575</v>
      </c>
      <c r="I109" s="1">
        <v>0.0887</v>
      </c>
      <c r="N109" s="1">
        <f t="shared" ref="N109:N116" si="148">220*P109*(Q109^(0.5))</f>
        <v>47893.90761</v>
      </c>
      <c r="O109" s="1">
        <f t="shared" ref="O109:O116" si="149">N109/6894.76</f>
        <v>6.946421283</v>
      </c>
      <c r="P109" s="1">
        <f t="shared" ref="P109:P116" si="150">AA109</f>
        <v>28.56581819</v>
      </c>
      <c r="Q109" s="1">
        <f t="shared" ref="Q109:Q116" si="151">C109</f>
        <v>58.07936331</v>
      </c>
      <c r="S109" s="1">
        <f t="shared" ref="S109:S116" si="152">(3*10^(-8))*(Y109^(0.4))*(AA109^(-0.25))*(AB109^(0.5))</f>
        <v>0.00001322594384</v>
      </c>
      <c r="T109" s="1">
        <f t="shared" ref="T109:T116" si="153">1000*S109</f>
        <v>0.01322594384</v>
      </c>
      <c r="U109" s="1">
        <f t="shared" ref="U109:U116" si="154">T109*3600</f>
        <v>47.61339784</v>
      </c>
      <c r="V109" s="1">
        <f t="shared" ref="V109:V116" si="155">T109*W109</f>
        <v>0.7274269115</v>
      </c>
      <c r="W109" s="1">
        <v>55.0</v>
      </c>
      <c r="X109" s="1">
        <f t="shared" ref="X109:X116" si="156">0+V109</f>
        <v>0.7274269115</v>
      </c>
      <c r="Y109" s="1">
        <f t="shared" ref="Y109:Y116" si="157">Z109*6894.76</f>
        <v>206842.8</v>
      </c>
      <c r="Z109" s="1">
        <v>30.0</v>
      </c>
      <c r="AA109" s="1">
        <f t="shared" ref="AA109:AA116" si="158">(AC108+AC109)/2</f>
        <v>28.56581819</v>
      </c>
      <c r="AB109" s="1">
        <f t="shared" ref="AB109:AB116" si="159">C109</f>
        <v>58.07936331</v>
      </c>
      <c r="AC109" s="1">
        <f t="shared" ref="AC109:AC116" si="160">AC108+(50*AE109)</f>
        <v>32.13163639</v>
      </c>
      <c r="AE109" s="1">
        <f t="shared" ref="AE109:AE116" si="161">V109/$V$120</f>
        <v>0.1426327277</v>
      </c>
    </row>
    <row r="110" ht="14.25" customHeight="1">
      <c r="C110" s="1">
        <f t="shared" si="146"/>
        <v>57.85513967</v>
      </c>
      <c r="F110" s="1">
        <f t="shared" ref="F110:F116" si="162">F109-V109</f>
        <v>187.6937887</v>
      </c>
      <c r="G110" s="1">
        <f t="shared" si="147"/>
        <v>0.1876937887</v>
      </c>
      <c r="H110" s="1">
        <v>0.036575</v>
      </c>
      <c r="I110" s="1">
        <v>0.0887</v>
      </c>
      <c r="N110" s="1">
        <f t="shared" si="148"/>
        <v>59408.7304</v>
      </c>
      <c r="O110" s="1">
        <f t="shared" si="149"/>
        <v>8.616504476</v>
      </c>
      <c r="P110" s="1">
        <f t="shared" si="150"/>
        <v>35.50231045</v>
      </c>
      <c r="Q110" s="1">
        <f t="shared" si="151"/>
        <v>57.85513967</v>
      </c>
      <c r="S110" s="1">
        <f t="shared" si="152"/>
        <v>0.00001250213652</v>
      </c>
      <c r="T110" s="1">
        <f t="shared" si="153"/>
        <v>0.01250213652</v>
      </c>
      <c r="U110" s="1">
        <f t="shared" si="154"/>
        <v>45.00769145</v>
      </c>
      <c r="V110" s="1">
        <f t="shared" si="155"/>
        <v>0.6876175083</v>
      </c>
      <c r="W110" s="1">
        <v>55.0</v>
      </c>
      <c r="X110" s="1">
        <f t="shared" si="156"/>
        <v>0.6876175083</v>
      </c>
      <c r="Y110" s="1">
        <f t="shared" si="157"/>
        <v>206842.8</v>
      </c>
      <c r="Z110" s="1">
        <v>30.0</v>
      </c>
      <c r="AA110" s="1">
        <f t="shared" si="158"/>
        <v>35.50231045</v>
      </c>
      <c r="AB110" s="1">
        <f t="shared" si="159"/>
        <v>57.85513967</v>
      </c>
      <c r="AC110" s="1">
        <f t="shared" si="160"/>
        <v>38.87298451</v>
      </c>
      <c r="AE110" s="1">
        <f t="shared" si="161"/>
        <v>0.1348269624</v>
      </c>
    </row>
    <row r="111" ht="14.25" customHeight="1">
      <c r="C111" s="1">
        <f t="shared" si="146"/>
        <v>57.64318696</v>
      </c>
      <c r="F111" s="1">
        <f t="shared" si="162"/>
        <v>187.0061712</v>
      </c>
      <c r="G111" s="1">
        <f t="shared" si="147"/>
        <v>0.1870061712</v>
      </c>
      <c r="H111" s="1">
        <v>0.036575</v>
      </c>
      <c r="I111" s="1">
        <v>0.0887</v>
      </c>
      <c r="N111" s="1">
        <f t="shared" si="148"/>
        <v>70315.26626</v>
      </c>
      <c r="O111" s="1">
        <f t="shared" si="149"/>
        <v>10.19836314</v>
      </c>
      <c r="P111" s="1">
        <f t="shared" si="150"/>
        <v>42.09717501</v>
      </c>
      <c r="Q111" s="1">
        <f t="shared" si="151"/>
        <v>57.64318696</v>
      </c>
      <c r="S111" s="1">
        <f t="shared" si="152"/>
        <v>0.00001195881567</v>
      </c>
      <c r="T111" s="1">
        <f t="shared" si="153"/>
        <v>0.01195881567</v>
      </c>
      <c r="U111" s="1">
        <f t="shared" si="154"/>
        <v>43.0517364</v>
      </c>
      <c r="V111" s="1">
        <f t="shared" si="155"/>
        <v>0.6577348617</v>
      </c>
      <c r="W111" s="1">
        <v>55.0</v>
      </c>
      <c r="X111" s="1">
        <f t="shared" si="156"/>
        <v>0.6577348617</v>
      </c>
      <c r="Y111" s="1">
        <f t="shared" si="157"/>
        <v>206842.8</v>
      </c>
      <c r="Z111" s="1">
        <v>30.0</v>
      </c>
      <c r="AA111" s="1">
        <f t="shared" si="158"/>
        <v>42.09717501</v>
      </c>
      <c r="AB111" s="1">
        <f t="shared" si="159"/>
        <v>57.64318696</v>
      </c>
      <c r="AC111" s="1">
        <f t="shared" si="160"/>
        <v>45.3213655</v>
      </c>
      <c r="AE111" s="1">
        <f t="shared" si="161"/>
        <v>0.1289676199</v>
      </c>
    </row>
    <row r="112" ht="14.25" customHeight="1">
      <c r="C112" s="1">
        <f t="shared" si="146"/>
        <v>57.44044534</v>
      </c>
      <c r="F112" s="1">
        <f t="shared" si="162"/>
        <v>186.3484364</v>
      </c>
      <c r="G112" s="1">
        <f t="shared" si="147"/>
        <v>0.1863484364</v>
      </c>
      <c r="H112" s="1">
        <v>0.036575</v>
      </c>
      <c r="I112" s="1">
        <v>0.0887</v>
      </c>
      <c r="N112" s="1">
        <f t="shared" si="148"/>
        <v>80749.1339</v>
      </c>
      <c r="O112" s="1">
        <f t="shared" si="149"/>
        <v>11.71166711</v>
      </c>
      <c r="P112" s="1">
        <f t="shared" si="150"/>
        <v>48.42908825</v>
      </c>
      <c r="Q112" s="1">
        <f t="shared" si="151"/>
        <v>57.44044534</v>
      </c>
      <c r="S112" s="1">
        <f t="shared" si="152"/>
        <v>0.00001152682617</v>
      </c>
      <c r="T112" s="1">
        <f t="shared" si="153"/>
        <v>0.01152682617</v>
      </c>
      <c r="U112" s="1">
        <f t="shared" si="154"/>
        <v>41.49657422</v>
      </c>
      <c r="V112" s="1">
        <f t="shared" si="155"/>
        <v>0.6339754395</v>
      </c>
      <c r="W112" s="1">
        <v>55.0</v>
      </c>
      <c r="X112" s="1">
        <f t="shared" si="156"/>
        <v>0.6339754395</v>
      </c>
      <c r="Y112" s="1">
        <f t="shared" si="157"/>
        <v>206842.8</v>
      </c>
      <c r="Z112" s="1">
        <v>30.0</v>
      </c>
      <c r="AA112" s="1">
        <f t="shared" si="158"/>
        <v>48.42908825</v>
      </c>
      <c r="AB112" s="1">
        <f t="shared" si="159"/>
        <v>57.44044534</v>
      </c>
      <c r="AC112" s="1">
        <f t="shared" si="160"/>
        <v>51.53681099</v>
      </c>
      <c r="AE112" s="1">
        <f t="shared" si="161"/>
        <v>0.1243089097</v>
      </c>
    </row>
    <row r="113" ht="14.25" customHeight="1">
      <c r="C113" s="1">
        <f t="shared" si="146"/>
        <v>57.24502738</v>
      </c>
      <c r="F113" s="1">
        <f t="shared" si="162"/>
        <v>185.7144609</v>
      </c>
      <c r="G113" s="1">
        <f t="shared" si="147"/>
        <v>0.1857144609</v>
      </c>
      <c r="H113" s="1">
        <v>0.036575</v>
      </c>
      <c r="I113" s="1">
        <v>0.0887</v>
      </c>
      <c r="N113" s="1">
        <f t="shared" si="148"/>
        <v>90797.29422</v>
      </c>
      <c r="O113" s="1">
        <f t="shared" si="149"/>
        <v>13.16902898</v>
      </c>
      <c r="P113" s="1">
        <f t="shared" si="150"/>
        <v>54.54831529</v>
      </c>
      <c r="Q113" s="1">
        <f t="shared" si="151"/>
        <v>57.24502738</v>
      </c>
      <c r="S113" s="1">
        <f t="shared" si="152"/>
        <v>0.00001116994324</v>
      </c>
      <c r="T113" s="1">
        <f t="shared" si="153"/>
        <v>0.01116994324</v>
      </c>
      <c r="U113" s="1">
        <f t="shared" si="154"/>
        <v>40.21179565</v>
      </c>
      <c r="V113" s="1">
        <f t="shared" si="155"/>
        <v>0.6143468781</v>
      </c>
      <c r="W113" s="1">
        <v>55.0</v>
      </c>
      <c r="X113" s="1">
        <f t="shared" si="156"/>
        <v>0.6143468781</v>
      </c>
      <c r="Y113" s="1">
        <f t="shared" si="157"/>
        <v>206842.8</v>
      </c>
      <c r="Z113" s="1">
        <v>30.0</v>
      </c>
      <c r="AA113" s="1">
        <f t="shared" si="158"/>
        <v>54.54831529</v>
      </c>
      <c r="AB113" s="1">
        <f t="shared" si="159"/>
        <v>57.24502738</v>
      </c>
      <c r="AC113" s="1">
        <f t="shared" si="160"/>
        <v>57.5598196</v>
      </c>
      <c r="AE113" s="1">
        <f t="shared" si="161"/>
        <v>0.1204601722</v>
      </c>
    </row>
    <row r="114" ht="14.25" customHeight="1">
      <c r="C114" s="1">
        <f t="shared" si="146"/>
        <v>57.05565977</v>
      </c>
      <c r="F114" s="1">
        <f t="shared" si="162"/>
        <v>185.1001141</v>
      </c>
      <c r="G114" s="1">
        <f t="shared" si="147"/>
        <v>0.1851001141</v>
      </c>
      <c r="H114" s="1">
        <v>0.036575</v>
      </c>
      <c r="I114" s="1">
        <v>0.0887</v>
      </c>
      <c r="N114" s="1">
        <f t="shared" si="148"/>
        <v>100520.1096</v>
      </c>
      <c r="O114" s="1">
        <f t="shared" si="149"/>
        <v>14.57920357</v>
      </c>
      <c r="P114" s="1">
        <f t="shared" si="150"/>
        <v>60.48962705</v>
      </c>
      <c r="Q114" s="1">
        <f t="shared" si="151"/>
        <v>57.05565977</v>
      </c>
      <c r="S114" s="1">
        <f t="shared" si="152"/>
        <v>0.00001086692218</v>
      </c>
      <c r="T114" s="1">
        <f t="shared" si="153"/>
        <v>0.01086692218</v>
      </c>
      <c r="U114" s="1">
        <f t="shared" si="154"/>
        <v>39.12091986</v>
      </c>
      <c r="V114" s="1">
        <f t="shared" si="155"/>
        <v>0.5976807201</v>
      </c>
      <c r="W114" s="1">
        <v>55.0</v>
      </c>
      <c r="X114" s="1">
        <f t="shared" si="156"/>
        <v>0.5976807201</v>
      </c>
      <c r="Y114" s="1">
        <f t="shared" si="157"/>
        <v>206842.8</v>
      </c>
      <c r="Z114" s="1">
        <v>30.0</v>
      </c>
      <c r="AA114" s="1">
        <f t="shared" si="158"/>
        <v>60.48962705</v>
      </c>
      <c r="AB114" s="1">
        <f t="shared" si="159"/>
        <v>57.05565977</v>
      </c>
      <c r="AC114" s="1">
        <f t="shared" si="160"/>
        <v>63.4194345</v>
      </c>
      <c r="AE114" s="1">
        <f t="shared" si="161"/>
        <v>0.117192298</v>
      </c>
    </row>
    <row r="115" ht="14.25" customHeight="1">
      <c r="C115" s="1">
        <f t="shared" si="146"/>
        <v>56.87142937</v>
      </c>
      <c r="F115" s="1">
        <f t="shared" si="162"/>
        <v>184.5024333</v>
      </c>
      <c r="G115" s="1">
        <f t="shared" si="147"/>
        <v>0.1845024333</v>
      </c>
      <c r="H115" s="1">
        <v>0.036575</v>
      </c>
      <c r="I115" s="1">
        <v>0.0887</v>
      </c>
      <c r="N115" s="1">
        <f t="shared" si="148"/>
        <v>109961.8368</v>
      </c>
      <c r="O115" s="1">
        <f t="shared" si="149"/>
        <v>15.94860979</v>
      </c>
      <c r="P115" s="1">
        <f t="shared" si="150"/>
        <v>66.27843317</v>
      </c>
      <c r="Q115" s="1">
        <f t="shared" si="151"/>
        <v>56.87142937</v>
      </c>
      <c r="S115" s="1">
        <f t="shared" si="152"/>
        <v>0.00001060428598</v>
      </c>
      <c r="T115" s="1">
        <f t="shared" si="153"/>
        <v>0.01060428598</v>
      </c>
      <c r="U115" s="1">
        <f t="shared" si="154"/>
        <v>38.17542954</v>
      </c>
      <c r="V115" s="1">
        <f t="shared" si="155"/>
        <v>0.583235729</v>
      </c>
      <c r="W115" s="1">
        <v>55.0</v>
      </c>
      <c r="X115" s="1">
        <f t="shared" si="156"/>
        <v>0.583235729</v>
      </c>
      <c r="Y115" s="1">
        <f t="shared" si="157"/>
        <v>206842.8</v>
      </c>
      <c r="Z115" s="1">
        <v>30.0</v>
      </c>
      <c r="AA115" s="1">
        <f t="shared" si="158"/>
        <v>66.27843318</v>
      </c>
      <c r="AB115" s="1">
        <f t="shared" si="159"/>
        <v>56.87142937</v>
      </c>
      <c r="AC115" s="1">
        <f t="shared" si="160"/>
        <v>69.13743184</v>
      </c>
      <c r="AE115" s="1">
        <f t="shared" si="161"/>
        <v>0.1143599469</v>
      </c>
    </row>
    <row r="116" ht="14.25" customHeight="1">
      <c r="C116" s="1">
        <f t="shared" si="146"/>
        <v>56.69165153</v>
      </c>
      <c r="F116" s="1">
        <f t="shared" si="162"/>
        <v>183.9191976</v>
      </c>
      <c r="G116" s="1">
        <f t="shared" si="147"/>
        <v>0.1839191976</v>
      </c>
      <c r="H116" s="1">
        <v>0.036575</v>
      </c>
      <c r="I116" s="1">
        <v>0.0887</v>
      </c>
      <c r="N116" s="1">
        <f t="shared" si="148"/>
        <v>119156.2567</v>
      </c>
      <c r="O116" s="1">
        <f t="shared" si="149"/>
        <v>17.28214713</v>
      </c>
      <c r="P116" s="1">
        <f t="shared" si="150"/>
        <v>71.92862874</v>
      </c>
      <c r="Q116" s="1">
        <f t="shared" si="151"/>
        <v>56.69165153</v>
      </c>
      <c r="S116" s="1">
        <f t="shared" si="152"/>
        <v>0.00001037317076</v>
      </c>
      <c r="T116" s="1">
        <f t="shared" si="153"/>
        <v>0.01037317076</v>
      </c>
      <c r="U116" s="1">
        <f t="shared" si="154"/>
        <v>37.34341474</v>
      </c>
      <c r="V116" s="1">
        <f t="shared" si="155"/>
        <v>0.5705243918</v>
      </c>
      <c r="W116" s="1">
        <v>55.0</v>
      </c>
      <c r="X116" s="1">
        <f t="shared" si="156"/>
        <v>0.5705243918</v>
      </c>
      <c r="Y116" s="1">
        <f t="shared" si="157"/>
        <v>206842.8</v>
      </c>
      <c r="Z116" s="1">
        <v>30.0</v>
      </c>
      <c r="AA116" s="1">
        <f t="shared" si="158"/>
        <v>71.93406722</v>
      </c>
      <c r="AB116" s="1">
        <f t="shared" si="159"/>
        <v>56.69165153</v>
      </c>
      <c r="AC116" s="1">
        <f t="shared" si="160"/>
        <v>74.73070251</v>
      </c>
      <c r="AE116" s="1">
        <f t="shared" si="161"/>
        <v>0.1118675278</v>
      </c>
    </row>
    <row r="117" ht="14.25" customHeight="1"/>
    <row r="118" ht="14.25" customHeight="1">
      <c r="N118" s="1">
        <f>SUM(N109:N112)</f>
        <v>258367.0382</v>
      </c>
    </row>
    <row r="119" ht="14.25" customHeight="1">
      <c r="N119" s="1">
        <f>SUM(N113:N114)</f>
        <v>191317.4038</v>
      </c>
      <c r="V119" s="1">
        <f>SUM(V109:V116)</f>
        <v>5.07254244</v>
      </c>
    </row>
    <row r="120" ht="14.25" customHeight="1">
      <c r="N120" s="1">
        <f>N115+N116</f>
        <v>229118.0935</v>
      </c>
      <c r="V120" s="6">
        <v>5.1</v>
      </c>
    </row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2">
    <mergeCell ref="AN72:AO72"/>
    <mergeCell ref="AN78:AO78"/>
    <mergeCell ref="AN84:AO84"/>
    <mergeCell ref="L89:M89"/>
    <mergeCell ref="L106:M106"/>
    <mergeCell ref="L4:M4"/>
    <mergeCell ref="L14:M14"/>
    <mergeCell ref="L40:M40"/>
    <mergeCell ref="L52:M52"/>
    <mergeCell ref="AN52:AO52"/>
    <mergeCell ref="AN62:AO62"/>
    <mergeCell ref="L76:M7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2023-02-27T15:26:00Z</dcterms:created>
  <dc:creator>Andrew Greer</dc:creator>
</cp:coreProperties>
</file>