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0" yWindow="0" windowWidth="25600" windowHeight="15540" tabRatio="500"/>
  </bookViews>
  <sheets>
    <sheet name="Comparative Collection Metric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15" i="1" l="1"/>
  <c r="F114" i="1"/>
  <c r="D113" i="1"/>
  <c r="F112" i="1"/>
  <c r="F111" i="1"/>
  <c r="F106" i="1"/>
  <c r="D102" i="1"/>
  <c r="F96" i="1"/>
  <c r="D83" i="1"/>
  <c r="F77" i="1"/>
  <c r="F76" i="1"/>
  <c r="F75" i="1"/>
  <c r="F74" i="1"/>
  <c r="F72" i="1"/>
  <c r="F71" i="1"/>
  <c r="F67" i="1"/>
  <c r="F65" i="1"/>
  <c r="F64" i="1"/>
  <c r="F63" i="1"/>
  <c r="F62" i="1"/>
  <c r="F61" i="1"/>
  <c r="F60" i="1"/>
  <c r="F59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5" i="1"/>
  <c r="F34" i="1"/>
  <c r="F33" i="1"/>
  <c r="F32" i="1"/>
  <c r="F31" i="1"/>
  <c r="F30" i="1"/>
  <c r="F29" i="1"/>
  <c r="F28" i="1"/>
  <c r="F27" i="1"/>
  <c r="F26" i="1"/>
  <c r="F24" i="1"/>
  <c r="F23" i="1"/>
  <c r="F22" i="1"/>
  <c r="F20" i="1"/>
  <c r="F19" i="1"/>
  <c r="F18" i="1"/>
</calcChain>
</file>

<file path=xl/sharedStrings.xml><?xml version="1.0" encoding="utf-8"?>
<sst xmlns="http://schemas.openxmlformats.org/spreadsheetml/2006/main" count="631" uniqueCount="310">
  <si>
    <t>Field No.</t>
  </si>
  <si>
    <t>Mean Thickness (mm)</t>
  </si>
  <si>
    <t>Thickness Range</t>
  </si>
  <si>
    <t>Number of Pores</t>
  </si>
  <si>
    <t>Mammillae: Palisade (1:x)</t>
  </si>
  <si>
    <t>RS#1</t>
  </si>
  <si>
    <t>0.337mm-0.381mm</t>
  </si>
  <si>
    <t>2.9</t>
  </si>
  <si>
    <t>RS#1.1</t>
  </si>
  <si>
    <t>0.337mm-0.366mm</t>
  </si>
  <si>
    <t>3.5</t>
  </si>
  <si>
    <t>RS#1.2</t>
  </si>
  <si>
    <t>0.359mm-0.381mm</t>
  </si>
  <si>
    <t>2.7</t>
  </si>
  <si>
    <t>RS#1.3</t>
  </si>
  <si>
    <t>0.359mm-0.373mm</t>
  </si>
  <si>
    <t>2.6</t>
  </si>
  <si>
    <t>RS#2</t>
  </si>
  <si>
    <t>0.332mm-0.373mm</t>
  </si>
  <si>
    <t>2.2</t>
  </si>
  <si>
    <t>2.8</t>
  </si>
  <si>
    <t>RS#2.1</t>
  </si>
  <si>
    <t>0.351mm-0.373mm</t>
  </si>
  <si>
    <t>RS#2.2</t>
  </si>
  <si>
    <t>0.351mm-0.368mm</t>
  </si>
  <si>
    <t>RS#2.3</t>
  </si>
  <si>
    <t>0.332mm-0.362mm</t>
  </si>
  <si>
    <t>RIR#1</t>
  </si>
  <si>
    <t>0.230</t>
  </si>
  <si>
    <t>0.205 - 0.254</t>
  </si>
  <si>
    <t>RIR#1.1</t>
  </si>
  <si>
    <t>0.220mm - 0.231mm</t>
  </si>
  <si>
    <t>RIR#1.2</t>
  </si>
  <si>
    <t>0.205mm - 0.233mm</t>
  </si>
  <si>
    <t>RIR#1.3</t>
  </si>
  <si>
    <t>0.239mm - 0.254mm</t>
  </si>
  <si>
    <t>RIR#2</t>
  </si>
  <si>
    <t>0.300</t>
  </si>
  <si>
    <t>0.258 - 0.337</t>
  </si>
  <si>
    <t>RIR#2.1</t>
  </si>
  <si>
    <t>0.319mm - 0.337mm</t>
  </si>
  <si>
    <t>1.8</t>
  </si>
  <si>
    <t>RIR#2.2</t>
  </si>
  <si>
    <t>0.289mm - 0.308mm</t>
  </si>
  <si>
    <t>RIR#2.3</t>
  </si>
  <si>
    <t>0.258mm - 0.277mm</t>
  </si>
  <si>
    <t>MD#1</t>
  </si>
  <si>
    <t>0.326mm-0.355mm</t>
  </si>
  <si>
    <t>2.55</t>
  </si>
  <si>
    <t>MD#1.1</t>
  </si>
  <si>
    <t>0.337mm-0.355mm</t>
  </si>
  <si>
    <t>2.3</t>
  </si>
  <si>
    <t>MD#1.2</t>
  </si>
  <si>
    <t>0.326mm-0.351mm</t>
  </si>
  <si>
    <t>MD#2</t>
  </si>
  <si>
    <t>0.313mm-0.368mm</t>
  </si>
  <si>
    <t>2.23</t>
  </si>
  <si>
    <t>MD#2.1</t>
  </si>
  <si>
    <t>0.324mm-0.357mm</t>
  </si>
  <si>
    <t>MD#2.2</t>
  </si>
  <si>
    <t>0.319mm-0.368mm</t>
  </si>
  <si>
    <t>1.7</t>
  </si>
  <si>
    <t>MD#2.3</t>
  </si>
  <si>
    <t>0.313mm-0.357mm</t>
  </si>
  <si>
    <t>IRD#2</t>
  </si>
  <si>
    <t>0.297mm-0.330mm</t>
  </si>
  <si>
    <t>2.1</t>
  </si>
  <si>
    <t>IRD#2.1</t>
  </si>
  <si>
    <t>0.297mm-0.327mm</t>
  </si>
  <si>
    <t>1.9</t>
  </si>
  <si>
    <t>IRD#2.2</t>
  </si>
  <si>
    <t>0.297mm-0.313mm</t>
  </si>
  <si>
    <t>IRD#2.3</t>
  </si>
  <si>
    <t>0.302mm-0.330mm</t>
  </si>
  <si>
    <t>na</t>
  </si>
  <si>
    <t>IRD#4</t>
  </si>
  <si>
    <t>0.333mm-0.362mm</t>
  </si>
  <si>
    <t>IRD#4.1</t>
  </si>
  <si>
    <t>2.4</t>
  </si>
  <si>
    <t>IRD#4.2</t>
  </si>
  <si>
    <t>0.341mm-0.359mm</t>
  </si>
  <si>
    <t>3.0</t>
  </si>
  <si>
    <t>IRD#4.3</t>
  </si>
  <si>
    <t>0.338mm-0.351mm</t>
  </si>
  <si>
    <t>T#1</t>
  </si>
  <si>
    <t>0.410mm-0.439mm</t>
  </si>
  <si>
    <t>2</t>
  </si>
  <si>
    <t>T#1.1</t>
  </si>
  <si>
    <t>0.417mm-0.439mm</t>
  </si>
  <si>
    <t>T#1.2</t>
  </si>
  <si>
    <t>0.410mm-0.425mm</t>
  </si>
  <si>
    <t>T#3</t>
  </si>
  <si>
    <t>0.409 - 0.448</t>
  </si>
  <si>
    <t>T#3.1</t>
  </si>
  <si>
    <t>0.415mm - 0.434mm</t>
  </si>
  <si>
    <t>T#3.2</t>
  </si>
  <si>
    <t>0.412mm - 0.448mm</t>
  </si>
  <si>
    <t>T#3.3</t>
  </si>
  <si>
    <t>0.409mm - 0.428mm</t>
  </si>
  <si>
    <t>T#4</t>
  </si>
  <si>
    <t>0.428mm-0.478mm</t>
  </si>
  <si>
    <t>T#4.1</t>
  </si>
  <si>
    <t>0.428mm-0.445mm</t>
  </si>
  <si>
    <t>T#4.2</t>
  </si>
  <si>
    <t>0.445mm-0.472mm</t>
  </si>
  <si>
    <t>2.38</t>
  </si>
  <si>
    <t>T#4.3</t>
  </si>
  <si>
    <t>0.431mm-0.478mm</t>
  </si>
  <si>
    <t>2.18</t>
  </si>
  <si>
    <t>T#5</t>
  </si>
  <si>
    <t>0.415 - 0.470</t>
  </si>
  <si>
    <t>T#5.1</t>
  </si>
  <si>
    <t>0.434mm - 0.453mm</t>
  </si>
  <si>
    <t>T#5.2</t>
  </si>
  <si>
    <t>0.415mm - 0.426mm</t>
  </si>
  <si>
    <t>T#5.3</t>
  </si>
  <si>
    <t>0.448mm - 0.470mm</t>
  </si>
  <si>
    <t>1.6</t>
  </si>
  <si>
    <t>G#1</t>
  </si>
  <si>
    <t>0.513mm-0.600mm</t>
  </si>
  <si>
    <t>1.55</t>
  </si>
  <si>
    <t>G#1.1</t>
  </si>
  <si>
    <t>0.513mm-0.568mm</t>
  </si>
  <si>
    <t>G#1.2</t>
  </si>
  <si>
    <t>0.535mm-0.600mm</t>
  </si>
  <si>
    <t>1.4</t>
  </si>
  <si>
    <t>GF#1</t>
  </si>
  <si>
    <t>0.524mm-0.596mm</t>
  </si>
  <si>
    <t>GF#1.1</t>
  </si>
  <si>
    <t>0.557mm-0.589mm</t>
  </si>
  <si>
    <t>GF#1.2</t>
  </si>
  <si>
    <t>0.524mm-0.553mm</t>
  </si>
  <si>
    <t>GF#1.3</t>
  </si>
  <si>
    <t>0.568mm-0.596mm</t>
  </si>
  <si>
    <t>1.5</t>
  </si>
  <si>
    <t>GF#3</t>
  </si>
  <si>
    <t>0.472mm-0.578mm</t>
  </si>
  <si>
    <t>GF#3.1</t>
  </si>
  <si>
    <t>0.483mm-0.554mm</t>
  </si>
  <si>
    <t>GF#3.2</t>
  </si>
  <si>
    <t>0.481mm-0.511mm</t>
  </si>
  <si>
    <t>GF#3.3</t>
  </si>
  <si>
    <t>0.541mm-0.578mm</t>
  </si>
  <si>
    <t>JF#1</t>
  </si>
  <si>
    <t>0.315mm-0.359mm</t>
  </si>
  <si>
    <t>JF#1.1</t>
  </si>
  <si>
    <t>0.315mm-0.355mm</t>
  </si>
  <si>
    <t>JF#1.2</t>
  </si>
  <si>
    <t>0.344mm-0.359mm</t>
  </si>
  <si>
    <t>2.0</t>
  </si>
  <si>
    <t>JF#2</t>
  </si>
  <si>
    <t>0.372</t>
  </si>
  <si>
    <t>0.343mm-0.420mm</t>
  </si>
  <si>
    <t>JF#2.1</t>
  </si>
  <si>
    <t>0.346mm-0.370mm</t>
  </si>
  <si>
    <t>JF#2.2</t>
  </si>
  <si>
    <t>0.343mm-0.357mm</t>
  </si>
  <si>
    <t>1.88</t>
  </si>
  <si>
    <t>JF#2.3</t>
  </si>
  <si>
    <t>0.387mm-0.420mm</t>
  </si>
  <si>
    <t>YLH#1</t>
  </si>
  <si>
    <t>0.299mm-0.343mm</t>
  </si>
  <si>
    <t>YLH#1.1</t>
  </si>
  <si>
    <t>0.319mm-0.343mm</t>
  </si>
  <si>
    <t>3.4</t>
  </si>
  <si>
    <t>YLH#1.2</t>
  </si>
  <si>
    <t>0.321mm-0.338mm</t>
  </si>
  <si>
    <t>YLH#1.3</t>
  </si>
  <si>
    <t>0.299mm-0.332mm</t>
  </si>
  <si>
    <t>Am#2</t>
  </si>
  <si>
    <t>0.370</t>
  </si>
  <si>
    <t>0.327 - 0.387</t>
  </si>
  <si>
    <t>Am#2.1</t>
  </si>
  <si>
    <t>0.381</t>
  </si>
  <si>
    <t>0.373mm - 0.387mm</t>
  </si>
  <si>
    <t>Am#2.2</t>
  </si>
  <si>
    <t>0.371mm - 0.387mm</t>
  </si>
  <si>
    <t>2.5</t>
  </si>
  <si>
    <t>Am#2.3</t>
  </si>
  <si>
    <t>0.327mm - 0.368mm</t>
  </si>
  <si>
    <t>GH#3</t>
  </si>
  <si>
    <t>0.371</t>
  </si>
  <si>
    <t>0.357 - 0.384</t>
  </si>
  <si>
    <t>3.1</t>
  </si>
  <si>
    <t>GH#3.1</t>
  </si>
  <si>
    <t>0.357mm - 0,376mm</t>
  </si>
  <si>
    <t>3.3</t>
  </si>
  <si>
    <t>GH#3.2</t>
  </si>
  <si>
    <t>0.373mm - 0.384mm</t>
  </si>
  <si>
    <t>3.2</t>
  </si>
  <si>
    <t>GH#3.3</t>
  </si>
  <si>
    <t>0.357mm - 0.376mm</t>
  </si>
  <si>
    <t>TD#1</t>
  </si>
  <si>
    <t>0.341- 0.373</t>
  </si>
  <si>
    <t>TD#1.1</t>
  </si>
  <si>
    <t>0.341 - 0.373</t>
  </si>
  <si>
    <t>TD#1.2</t>
  </si>
  <si>
    <t>0.349 - 0.373</t>
  </si>
  <si>
    <t>TD#1.3</t>
  </si>
  <si>
    <t>0.327 - 0.341</t>
  </si>
  <si>
    <t>TD#2</t>
  </si>
  <si>
    <t>0.382 - 0.404</t>
  </si>
  <si>
    <t>TD#2.1</t>
  </si>
  <si>
    <t>0.382mm - 0.415mm</t>
  </si>
  <si>
    <t>TD#2.2</t>
  </si>
  <si>
    <t>0.398mm - 0.417mm</t>
  </si>
  <si>
    <t>TD#2.3</t>
  </si>
  <si>
    <t>0.382mm - 0.404mm</t>
  </si>
  <si>
    <t>TD#4</t>
  </si>
  <si>
    <t>0.365 - 0.445</t>
  </si>
  <si>
    <t>TD#4.1</t>
  </si>
  <si>
    <t>0.420mm - 0.445mm</t>
  </si>
  <si>
    <t>TD#4.2</t>
  </si>
  <si>
    <t>0.412mm - 0.423mm</t>
  </si>
  <si>
    <t>TD#4.3</t>
  </si>
  <si>
    <t>0.365mm - 0.404mm</t>
  </si>
  <si>
    <t>TD#5</t>
  </si>
  <si>
    <t>0.338 - 0.409</t>
  </si>
  <si>
    <t>TD#5.1</t>
  </si>
  <si>
    <t>0.384mm - 0.404mm</t>
  </si>
  <si>
    <t>TD#5.2</t>
  </si>
  <si>
    <t>0.393mm - 0.409mm</t>
  </si>
  <si>
    <t>TD#5.3</t>
  </si>
  <si>
    <t>0.338mm - 0.379mm</t>
  </si>
  <si>
    <t>RPTD#1</t>
  </si>
  <si>
    <t>0.327 - 0.401</t>
  </si>
  <si>
    <t>RPTD#1.1</t>
  </si>
  <si>
    <t>0.379mm - 0.393mm</t>
  </si>
  <si>
    <t>RPTD#1.2</t>
  </si>
  <si>
    <t>0.384mm - 0.401mm</t>
  </si>
  <si>
    <t>RPTD#1.3</t>
  </si>
  <si>
    <t>0.327mm - 0.362mm</t>
  </si>
  <si>
    <t>AMB#1</t>
  </si>
  <si>
    <t>0.289</t>
  </si>
  <si>
    <t>0.266 - 0.316</t>
  </si>
  <si>
    <t>AMB#1.1</t>
  </si>
  <si>
    <t>0.288mm - 0.305mm</t>
  </si>
  <si>
    <t>AMB#1.2</t>
  </si>
  <si>
    <t>0.266mm - 0.286mm</t>
  </si>
  <si>
    <t>AMB#1.3</t>
  </si>
  <si>
    <t>0.277mm - 0.316mm</t>
  </si>
  <si>
    <t>IRD#3</t>
  </si>
  <si>
    <t>0.319-0.371</t>
  </si>
  <si>
    <t>IRD#3.1</t>
  </si>
  <si>
    <t>0.319mm-0.338mm</t>
  </si>
  <si>
    <t>IRD#3.2</t>
  </si>
  <si>
    <t>0.322mm-0.341mm</t>
  </si>
  <si>
    <t>IRD#3.3</t>
  </si>
  <si>
    <t>0.351mm-0.371mm</t>
  </si>
  <si>
    <t>IRD#1</t>
  </si>
  <si>
    <t>0.343-0.357</t>
  </si>
  <si>
    <t>IRD#1.1</t>
  </si>
  <si>
    <t>0.349mm-0.362mm</t>
  </si>
  <si>
    <t>IRD#1.2</t>
  </si>
  <si>
    <t>IRD#1.3</t>
  </si>
  <si>
    <t>RIR#3</t>
  </si>
  <si>
    <t>0.283mm - 0.316mm</t>
  </si>
  <si>
    <t>RIR#3.1</t>
  </si>
  <si>
    <t>0.302mm-0.316mm</t>
  </si>
  <si>
    <t>RIR#3.2</t>
  </si>
  <si>
    <t>0.283mm-0.297mm</t>
  </si>
  <si>
    <t>RIR#4</t>
  </si>
  <si>
    <t>0.247 - 0.324</t>
  </si>
  <si>
    <t>RIR#4.1</t>
  </si>
  <si>
    <t>0.305mm-0.324mm</t>
  </si>
  <si>
    <t>RIR#4.2</t>
  </si>
  <si>
    <t>0.291mm-0.319mm</t>
  </si>
  <si>
    <t>RIR#4.3</t>
  </si>
  <si>
    <t>0.247mm-0.258mm</t>
  </si>
  <si>
    <t>Q#1</t>
  </si>
  <si>
    <t>0.157 - 0.179</t>
  </si>
  <si>
    <t>Q#1.1</t>
  </si>
  <si>
    <t>0.157 - 0.159MM</t>
  </si>
  <si>
    <t>Q#1.2</t>
  </si>
  <si>
    <t>0.177- 0.179 mm</t>
  </si>
  <si>
    <t>Q#1.3</t>
  </si>
  <si>
    <t>0.157 - 0.158</t>
  </si>
  <si>
    <t>Ncard#1</t>
  </si>
  <si>
    <t>0.106 - 0.110mm</t>
  </si>
  <si>
    <t>Ncard#1.1</t>
  </si>
  <si>
    <t>Star#1</t>
  </si>
  <si>
    <t>0.133 - 0.135mm</t>
  </si>
  <si>
    <t>Star#1.1</t>
  </si>
  <si>
    <t>Red Star Chicken</t>
  </si>
  <si>
    <t>Rhode Island Red Chicken</t>
  </si>
  <si>
    <t>Muscovy Duck</t>
  </si>
  <si>
    <t>Indian Runner Duck</t>
  </si>
  <si>
    <t>Wild Turkey</t>
  </si>
  <si>
    <t>Goose</t>
  </si>
  <si>
    <t>Guinea fowl</t>
  </si>
  <si>
    <t>Jungle fowl</t>
  </si>
  <si>
    <t>1/2 Yellow Legged Hutch, 1/2 White Hackle</t>
  </si>
  <si>
    <t>Ameraucana</t>
  </si>
  <si>
    <t>Blue Slate x Royal Palm x Bourton Red x Black Spanish mixes</t>
  </si>
  <si>
    <t xml:space="preserve">Royal Palm Turkey </t>
  </si>
  <si>
    <t>Ameraucana Banty</t>
  </si>
  <si>
    <t>Quail</t>
  </si>
  <si>
    <t>Northern Cardinal</t>
  </si>
  <si>
    <t>Starling</t>
  </si>
  <si>
    <t>Common Name</t>
  </si>
  <si>
    <t>Genus/species</t>
  </si>
  <si>
    <t>Gallus gallus</t>
  </si>
  <si>
    <t>Cairina moschata</t>
  </si>
  <si>
    <t>Anas platyrhynchos</t>
  </si>
  <si>
    <t>Meleagris gallopavo</t>
  </si>
  <si>
    <t>Anser anser</t>
  </si>
  <si>
    <t>Numida meleagris</t>
  </si>
  <si>
    <t>Coturnix coturnix</t>
  </si>
  <si>
    <t>Cardinalis cardinalis</t>
  </si>
  <si>
    <t>Sturnus vulgaris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</si>
</sst>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0"/>
      <name val="Arial"/>
      <family val="2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i/>
      <sz val="10"/>
      <color theme="1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49" fontId="4" fillId="0" borderId="0" xfId="0" applyNumberFormat="1" applyFont="1"/>
    <xf numFmtId="49" fontId="6" fillId="0" borderId="0" xfId="0" applyNumberFormat="1" applyFont="1" applyBorder="1"/>
    <xf numFmtId="164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Fill="1" applyBorder="1"/>
    <xf numFmtId="0" fontId="6" fillId="0" borderId="0" xfId="0" applyFont="1"/>
    <xf numFmtId="2" fontId="6" fillId="0" borderId="0" xfId="0" applyNumberFormat="1" applyFont="1" applyAlignment="1">
      <alignment horizontal="center"/>
    </xf>
    <xf numFmtId="49" fontId="6" fillId="0" borderId="0" xfId="1" applyNumberFormat="1" applyFont="1" applyFill="1" applyBorder="1"/>
    <xf numFmtId="49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6" fillId="0" borderId="0" xfId="0" applyNumberFormat="1" applyFont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7" fillId="0" borderId="0" xfId="0" applyFont="1" applyFill="1" applyAlignment="1">
      <alignment horizontal="center"/>
    </xf>
    <xf numFmtId="49" fontId="7" fillId="0" borderId="0" xfId="0" applyNumberFormat="1" applyFont="1"/>
    <xf numFmtId="0" fontId="10" fillId="0" borderId="0" xfId="0" applyFont="1"/>
    <xf numFmtId="0" fontId="7" fillId="0" borderId="0" xfId="0" applyFont="1" applyAlignment="1">
      <alignment horizontal="center"/>
    </xf>
    <xf numFmtId="49" fontId="9" fillId="0" borderId="0" xfId="0" applyNumberFormat="1" applyFont="1"/>
  </cellXfs>
  <cellStyles count="24">
    <cellStyle name="Bad" xfId="1" builtinId="27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showRuler="0" workbookViewId="0">
      <selection activeCell="B129" sqref="B129"/>
    </sheetView>
  </sheetViews>
  <sheetFormatPr baseColWidth="10" defaultRowHeight="12" x14ac:dyDescent="0"/>
  <cols>
    <col min="1" max="2" width="22.33203125" style="18" customWidth="1"/>
    <col min="3" max="3" width="10.83203125" style="18"/>
    <col min="4" max="4" width="20.1640625" style="18" customWidth="1"/>
    <col min="5" max="5" width="19" style="18" customWidth="1"/>
    <col min="6" max="6" width="10.83203125" style="23"/>
    <col min="7" max="7" width="12.6640625" style="18" customWidth="1"/>
    <col min="8" max="16384" width="10.83203125" style="18"/>
  </cols>
  <sheetData>
    <row r="1" spans="1:7" s="17" customFormat="1" ht="45" customHeight="1">
      <c r="A1" s="17" t="s">
        <v>299</v>
      </c>
      <c r="B1" s="17" t="s">
        <v>300</v>
      </c>
      <c r="C1" s="13" t="s">
        <v>0</v>
      </c>
      <c r="D1" s="14" t="s">
        <v>1</v>
      </c>
      <c r="E1" s="13" t="s">
        <v>2</v>
      </c>
      <c r="F1" s="15" t="s">
        <v>3</v>
      </c>
      <c r="G1" s="16" t="s">
        <v>4</v>
      </c>
    </row>
    <row r="2" spans="1:7">
      <c r="A2" s="18" t="s">
        <v>283</v>
      </c>
      <c r="B2" s="19" t="s">
        <v>301</v>
      </c>
      <c r="C2" s="2" t="s">
        <v>5</v>
      </c>
      <c r="D2" s="3">
        <v>0.36299999999999999</v>
      </c>
      <c r="E2" s="4" t="s">
        <v>6</v>
      </c>
      <c r="F2" s="5" t="s">
        <v>7</v>
      </c>
      <c r="G2" s="5" t="s">
        <v>7</v>
      </c>
    </row>
    <row r="3" spans="1:7">
      <c r="A3" s="18" t="s">
        <v>283</v>
      </c>
      <c r="B3" s="19" t="s">
        <v>301</v>
      </c>
      <c r="C3" s="2" t="s">
        <v>8</v>
      </c>
      <c r="D3" s="3">
        <v>0.35</v>
      </c>
      <c r="E3" s="4" t="s">
        <v>9</v>
      </c>
      <c r="F3" s="20">
        <v>3</v>
      </c>
      <c r="G3" s="5" t="s">
        <v>10</v>
      </c>
    </row>
    <row r="4" spans="1:7">
      <c r="A4" s="18" t="s">
        <v>283</v>
      </c>
      <c r="B4" s="19" t="s">
        <v>301</v>
      </c>
      <c r="C4" s="2" t="s">
        <v>11</v>
      </c>
      <c r="D4" s="3">
        <v>0.37</v>
      </c>
      <c r="E4" s="4" t="s">
        <v>12</v>
      </c>
      <c r="F4" s="20">
        <v>2.75</v>
      </c>
      <c r="G4" s="5" t="s">
        <v>13</v>
      </c>
    </row>
    <row r="5" spans="1:7">
      <c r="A5" s="18" t="s">
        <v>283</v>
      </c>
      <c r="B5" s="19" t="s">
        <v>301</v>
      </c>
      <c r="C5" s="2" t="s">
        <v>14</v>
      </c>
      <c r="D5" s="3">
        <v>0.36899999999999999</v>
      </c>
      <c r="E5" s="4" t="s">
        <v>15</v>
      </c>
      <c r="F5" s="20">
        <v>3</v>
      </c>
      <c r="G5" s="5" t="s">
        <v>16</v>
      </c>
    </row>
    <row r="6" spans="1:7">
      <c r="A6" s="18" t="s">
        <v>283</v>
      </c>
      <c r="B6" s="19" t="s">
        <v>301</v>
      </c>
      <c r="C6" s="2" t="s">
        <v>17</v>
      </c>
      <c r="D6" s="3">
        <v>0.35699999999999998</v>
      </c>
      <c r="E6" s="4" t="s">
        <v>18</v>
      </c>
      <c r="F6" s="5" t="s">
        <v>19</v>
      </c>
      <c r="G6" s="5" t="s">
        <v>20</v>
      </c>
    </row>
    <row r="7" spans="1:7">
      <c r="A7" s="18" t="s">
        <v>283</v>
      </c>
      <c r="B7" s="19" t="s">
        <v>301</v>
      </c>
      <c r="C7" s="2" t="s">
        <v>21</v>
      </c>
      <c r="D7" s="3">
        <v>0.36299999999999999</v>
      </c>
      <c r="E7" s="4" t="s">
        <v>22</v>
      </c>
      <c r="F7" s="20">
        <v>1.75</v>
      </c>
      <c r="G7" s="5" t="s">
        <v>7</v>
      </c>
    </row>
    <row r="8" spans="1:7">
      <c r="A8" s="18" t="s">
        <v>283</v>
      </c>
      <c r="B8" s="19" t="s">
        <v>301</v>
      </c>
      <c r="C8" s="2" t="s">
        <v>23</v>
      </c>
      <c r="D8" s="3">
        <v>0.35699999999999998</v>
      </c>
      <c r="E8" s="4" t="s">
        <v>24</v>
      </c>
      <c r="F8" s="20">
        <v>2.5</v>
      </c>
      <c r="G8" s="5" t="s">
        <v>20</v>
      </c>
    </row>
    <row r="9" spans="1:7">
      <c r="A9" s="18" t="s">
        <v>283</v>
      </c>
      <c r="B9" s="19" t="s">
        <v>301</v>
      </c>
      <c r="C9" s="2" t="s">
        <v>25</v>
      </c>
      <c r="D9" s="3">
        <v>0.35099999999999998</v>
      </c>
      <c r="E9" s="4" t="s">
        <v>26</v>
      </c>
      <c r="F9" s="20">
        <v>2.25</v>
      </c>
      <c r="G9" s="5" t="s">
        <v>20</v>
      </c>
    </row>
    <row r="10" spans="1:7">
      <c r="A10" s="18" t="s">
        <v>284</v>
      </c>
      <c r="B10" s="19" t="s">
        <v>301</v>
      </c>
      <c r="C10" s="6" t="s">
        <v>27</v>
      </c>
      <c r="D10" s="3" t="s">
        <v>28</v>
      </c>
      <c r="E10" s="4" t="s">
        <v>29</v>
      </c>
      <c r="F10" s="8">
        <v>2.4</v>
      </c>
      <c r="G10" s="5" t="s">
        <v>20</v>
      </c>
    </row>
    <row r="11" spans="1:7">
      <c r="A11" s="18" t="s">
        <v>284</v>
      </c>
      <c r="B11" s="19" t="s">
        <v>301</v>
      </c>
      <c r="C11" s="6" t="s">
        <v>30</v>
      </c>
      <c r="D11" s="3">
        <v>0.22500000000000001</v>
      </c>
      <c r="E11" s="7" t="s">
        <v>31</v>
      </c>
      <c r="F11" s="8">
        <v>2</v>
      </c>
      <c r="G11" s="5" t="s">
        <v>7</v>
      </c>
    </row>
    <row r="12" spans="1:7">
      <c r="A12" s="18" t="s">
        <v>284</v>
      </c>
      <c r="B12" s="19" t="s">
        <v>301</v>
      </c>
      <c r="C12" s="6" t="s">
        <v>32</v>
      </c>
      <c r="D12" s="3">
        <v>0.218</v>
      </c>
      <c r="E12" s="7" t="s">
        <v>33</v>
      </c>
      <c r="F12" s="8">
        <v>2.5</v>
      </c>
      <c r="G12" s="5" t="s">
        <v>7</v>
      </c>
    </row>
    <row r="13" spans="1:7">
      <c r="A13" s="18" t="s">
        <v>284</v>
      </c>
      <c r="B13" s="19" t="s">
        <v>301</v>
      </c>
      <c r="C13" s="6" t="s">
        <v>34</v>
      </c>
      <c r="D13" s="3">
        <v>0.246</v>
      </c>
      <c r="E13" s="7" t="s">
        <v>35</v>
      </c>
      <c r="F13" s="8">
        <v>2.75</v>
      </c>
      <c r="G13" s="5" t="s">
        <v>16</v>
      </c>
    </row>
    <row r="14" spans="1:7">
      <c r="A14" s="18" t="s">
        <v>284</v>
      </c>
      <c r="B14" s="19" t="s">
        <v>301</v>
      </c>
      <c r="C14" s="6" t="s">
        <v>36</v>
      </c>
      <c r="D14" s="3" t="s">
        <v>37</v>
      </c>
      <c r="E14" s="4" t="s">
        <v>38</v>
      </c>
      <c r="F14" s="8">
        <v>1.7</v>
      </c>
      <c r="G14" s="5" t="s">
        <v>19</v>
      </c>
    </row>
    <row r="15" spans="1:7">
      <c r="A15" s="18" t="s">
        <v>284</v>
      </c>
      <c r="B15" s="19" t="s">
        <v>301</v>
      </c>
      <c r="C15" s="6" t="s">
        <v>39</v>
      </c>
      <c r="D15" s="3">
        <v>0.32900000000000001</v>
      </c>
      <c r="E15" s="7" t="s">
        <v>40</v>
      </c>
      <c r="F15" s="8">
        <v>1.5</v>
      </c>
      <c r="G15" s="5" t="s">
        <v>41</v>
      </c>
    </row>
    <row r="16" spans="1:7">
      <c r="A16" s="18" t="s">
        <v>284</v>
      </c>
      <c r="B16" s="19" t="s">
        <v>301</v>
      </c>
      <c r="C16" s="6" t="s">
        <v>42</v>
      </c>
      <c r="D16" s="3">
        <v>0.30099999999999999</v>
      </c>
      <c r="E16" s="7" t="s">
        <v>43</v>
      </c>
      <c r="F16" s="8">
        <v>1.75</v>
      </c>
      <c r="G16" s="5" t="s">
        <v>13</v>
      </c>
    </row>
    <row r="17" spans="1:7">
      <c r="A17" s="18" t="s">
        <v>284</v>
      </c>
      <c r="B17" s="19" t="s">
        <v>301</v>
      </c>
      <c r="C17" s="6" t="s">
        <v>44</v>
      </c>
      <c r="D17" s="3">
        <v>0.27200000000000002</v>
      </c>
      <c r="E17" s="7" t="s">
        <v>45</v>
      </c>
      <c r="F17" s="8">
        <v>1.75</v>
      </c>
      <c r="G17" s="5" t="s">
        <v>19</v>
      </c>
    </row>
    <row r="18" spans="1:7">
      <c r="A18" s="18" t="s">
        <v>285</v>
      </c>
      <c r="B18" s="1" t="s">
        <v>302</v>
      </c>
      <c r="C18" s="2" t="s">
        <v>46</v>
      </c>
      <c r="D18" s="3">
        <v>0.34499999999999997</v>
      </c>
      <c r="E18" s="4" t="s">
        <v>47</v>
      </c>
      <c r="F18" s="8">
        <f>(F19+F20)/2</f>
        <v>1.25</v>
      </c>
      <c r="G18" s="5" t="s">
        <v>48</v>
      </c>
    </row>
    <row r="19" spans="1:7">
      <c r="A19" s="18" t="s">
        <v>285</v>
      </c>
      <c r="B19" s="1" t="s">
        <v>302</v>
      </c>
      <c r="C19" s="2" t="s">
        <v>49</v>
      </c>
      <c r="D19" s="3">
        <v>0.34699999999999998</v>
      </c>
      <c r="E19" s="4" t="s">
        <v>50</v>
      </c>
      <c r="F19" s="8">
        <f>(2+0+3+1)/4</f>
        <v>1.5</v>
      </c>
      <c r="G19" s="5" t="s">
        <v>51</v>
      </c>
    </row>
    <row r="20" spans="1:7">
      <c r="A20" s="18" t="s">
        <v>285</v>
      </c>
      <c r="B20" s="1" t="s">
        <v>302</v>
      </c>
      <c r="C20" s="2" t="s">
        <v>52</v>
      </c>
      <c r="D20" s="3">
        <v>0.34300000000000003</v>
      </c>
      <c r="E20" s="4" t="s">
        <v>53</v>
      </c>
      <c r="F20" s="8">
        <f>(1+2+0+1)/4</f>
        <v>1</v>
      </c>
      <c r="G20" s="5" t="s">
        <v>20</v>
      </c>
    </row>
    <row r="21" spans="1:7">
      <c r="A21" s="18" t="s">
        <v>285</v>
      </c>
      <c r="B21" s="1" t="s">
        <v>302</v>
      </c>
      <c r="C21" s="2" t="s">
        <v>54</v>
      </c>
      <c r="D21" s="3">
        <v>0.34200000000000003</v>
      </c>
      <c r="E21" s="4" t="s">
        <v>55</v>
      </c>
      <c r="F21" s="8">
        <v>1</v>
      </c>
      <c r="G21" s="5" t="s">
        <v>56</v>
      </c>
    </row>
    <row r="22" spans="1:7">
      <c r="A22" s="18" t="s">
        <v>285</v>
      </c>
      <c r="B22" s="1" t="s">
        <v>302</v>
      </c>
      <c r="C22" s="2" t="s">
        <v>57</v>
      </c>
      <c r="D22" s="3">
        <v>0.34</v>
      </c>
      <c r="E22" s="4" t="s">
        <v>58</v>
      </c>
      <c r="F22" s="8">
        <f>(2+0+1+1)/4</f>
        <v>1</v>
      </c>
      <c r="G22" s="5" t="s">
        <v>13</v>
      </c>
    </row>
    <row r="23" spans="1:7">
      <c r="A23" s="18" t="s">
        <v>285</v>
      </c>
      <c r="B23" s="1" t="s">
        <v>302</v>
      </c>
      <c r="C23" s="2" t="s">
        <v>59</v>
      </c>
      <c r="D23" s="3">
        <v>0.34200000000000003</v>
      </c>
      <c r="E23" s="4" t="s">
        <v>60</v>
      </c>
      <c r="F23" s="8">
        <f>(0+2+0+2)/4</f>
        <v>1</v>
      </c>
      <c r="G23" s="5" t="s">
        <v>61</v>
      </c>
    </row>
    <row r="24" spans="1:7">
      <c r="A24" s="18" t="s">
        <v>285</v>
      </c>
      <c r="B24" s="1" t="s">
        <v>302</v>
      </c>
      <c r="C24" s="2" t="s">
        <v>62</v>
      </c>
      <c r="D24" s="3">
        <v>0.34300000000000003</v>
      </c>
      <c r="E24" s="4" t="s">
        <v>63</v>
      </c>
      <c r="F24" s="8">
        <f>(1+0+1+2)/4</f>
        <v>1</v>
      </c>
      <c r="G24" s="5" t="s">
        <v>51</v>
      </c>
    </row>
    <row r="25" spans="1:7">
      <c r="A25" s="18" t="s">
        <v>286</v>
      </c>
      <c r="B25" s="1" t="s">
        <v>303</v>
      </c>
      <c r="C25" s="2" t="s">
        <v>64</v>
      </c>
      <c r="D25" s="3">
        <v>0.313</v>
      </c>
      <c r="E25" s="4" t="s">
        <v>65</v>
      </c>
      <c r="F25" s="8">
        <v>1.25</v>
      </c>
      <c r="G25" s="5" t="s">
        <v>66</v>
      </c>
    </row>
    <row r="26" spans="1:7">
      <c r="A26" s="18" t="s">
        <v>286</v>
      </c>
      <c r="B26" s="1" t="s">
        <v>303</v>
      </c>
      <c r="C26" s="2" t="s">
        <v>67</v>
      </c>
      <c r="D26" s="3">
        <v>0.315</v>
      </c>
      <c r="E26" s="4" t="s">
        <v>68</v>
      </c>
      <c r="F26" s="8">
        <f>(1+1+2+2)/4</f>
        <v>1.5</v>
      </c>
      <c r="G26" s="5" t="s">
        <v>69</v>
      </c>
    </row>
    <row r="27" spans="1:7">
      <c r="A27" s="18" t="s">
        <v>286</v>
      </c>
      <c r="B27" s="1" t="s">
        <v>303</v>
      </c>
      <c r="C27" s="2" t="s">
        <v>70</v>
      </c>
      <c r="D27" s="3">
        <v>0.30599999999999999</v>
      </c>
      <c r="E27" s="4" t="s">
        <v>71</v>
      </c>
      <c r="F27" s="8">
        <f>(1+1+2+2)/4</f>
        <v>1.5</v>
      </c>
      <c r="G27" s="5" t="s">
        <v>51</v>
      </c>
    </row>
    <row r="28" spans="1:7">
      <c r="A28" s="18" t="s">
        <v>286</v>
      </c>
      <c r="B28" s="1" t="s">
        <v>303</v>
      </c>
      <c r="C28" s="2" t="s">
        <v>72</v>
      </c>
      <c r="D28" s="3">
        <v>0.31900000000000001</v>
      </c>
      <c r="E28" s="4" t="s">
        <v>73</v>
      </c>
      <c r="F28" s="8">
        <f>(1+0+2+0)/4</f>
        <v>0.75</v>
      </c>
      <c r="G28" s="5" t="s">
        <v>74</v>
      </c>
    </row>
    <row r="29" spans="1:7">
      <c r="A29" s="18" t="s">
        <v>286</v>
      </c>
      <c r="B29" s="1" t="s">
        <v>303</v>
      </c>
      <c r="C29" s="6" t="s">
        <v>75</v>
      </c>
      <c r="D29" s="3">
        <v>0.34799999999999998</v>
      </c>
      <c r="E29" s="4" t="s">
        <v>76</v>
      </c>
      <c r="F29" s="8">
        <f>(F30+F31+F32)/3</f>
        <v>1.25</v>
      </c>
      <c r="G29" s="5" t="s">
        <v>13</v>
      </c>
    </row>
    <row r="30" spans="1:7">
      <c r="A30" s="18" t="s">
        <v>286</v>
      </c>
      <c r="B30" s="1" t="s">
        <v>303</v>
      </c>
      <c r="C30" s="2" t="s">
        <v>77</v>
      </c>
      <c r="D30" s="3">
        <v>0.34699999999999998</v>
      </c>
      <c r="E30" s="4" t="s">
        <v>76</v>
      </c>
      <c r="F30" s="8">
        <f>(1+3+1+1)/4</f>
        <v>1.5</v>
      </c>
      <c r="G30" s="5" t="s">
        <v>78</v>
      </c>
    </row>
    <row r="31" spans="1:7">
      <c r="A31" s="18" t="s">
        <v>286</v>
      </c>
      <c r="B31" s="1" t="s">
        <v>303</v>
      </c>
      <c r="C31" s="2" t="s">
        <v>79</v>
      </c>
      <c r="D31" s="3">
        <v>0.34899999999999998</v>
      </c>
      <c r="E31" s="4" t="s">
        <v>80</v>
      </c>
      <c r="F31" s="8">
        <f>(3+3+0+0)/4</f>
        <v>1.5</v>
      </c>
      <c r="G31" s="5" t="s">
        <v>81</v>
      </c>
    </row>
    <row r="32" spans="1:7">
      <c r="A32" s="18" t="s">
        <v>286</v>
      </c>
      <c r="B32" s="1" t="s">
        <v>303</v>
      </c>
      <c r="C32" s="2" t="s">
        <v>82</v>
      </c>
      <c r="D32" s="3">
        <v>0.34699999999999998</v>
      </c>
      <c r="E32" s="4" t="s">
        <v>83</v>
      </c>
      <c r="F32" s="8">
        <f>(0+2+0+1)/4</f>
        <v>0.75</v>
      </c>
      <c r="G32" s="5" t="s">
        <v>13</v>
      </c>
    </row>
    <row r="33" spans="1:7">
      <c r="A33" s="18" t="s">
        <v>287</v>
      </c>
      <c r="B33" s="1" t="s">
        <v>304</v>
      </c>
      <c r="C33" s="2" t="s">
        <v>84</v>
      </c>
      <c r="D33" s="3">
        <v>0.42499999999999999</v>
      </c>
      <c r="E33" s="4" t="s">
        <v>85</v>
      </c>
      <c r="F33" s="8">
        <f>(F34+F35)/2</f>
        <v>2</v>
      </c>
      <c r="G33" s="5" t="s">
        <v>86</v>
      </c>
    </row>
    <row r="34" spans="1:7">
      <c r="A34" s="18" t="s">
        <v>287</v>
      </c>
      <c r="B34" s="1" t="s">
        <v>304</v>
      </c>
      <c r="C34" s="2" t="s">
        <v>87</v>
      </c>
      <c r="D34" s="3">
        <v>0.42899999999999999</v>
      </c>
      <c r="E34" s="4" t="s">
        <v>88</v>
      </c>
      <c r="F34" s="8">
        <f>(0+3+1+3)/4</f>
        <v>1.75</v>
      </c>
      <c r="G34" s="5" t="s">
        <v>86</v>
      </c>
    </row>
    <row r="35" spans="1:7">
      <c r="A35" s="18" t="s">
        <v>287</v>
      </c>
      <c r="B35" s="1" t="s">
        <v>304</v>
      </c>
      <c r="C35" s="2" t="s">
        <v>89</v>
      </c>
      <c r="D35" s="3">
        <v>0.42</v>
      </c>
      <c r="E35" s="4" t="s">
        <v>90</v>
      </c>
      <c r="F35" s="8">
        <f>(1+3+3+2)/4</f>
        <v>2.25</v>
      </c>
      <c r="G35" s="5" t="s">
        <v>86</v>
      </c>
    </row>
    <row r="36" spans="1:7">
      <c r="A36" s="18" t="s">
        <v>287</v>
      </c>
      <c r="B36" s="1" t="s">
        <v>304</v>
      </c>
      <c r="C36" s="9" t="s">
        <v>91</v>
      </c>
      <c r="D36" s="3">
        <v>0.42599999999999999</v>
      </c>
      <c r="E36" s="4" t="s">
        <v>92</v>
      </c>
      <c r="F36" s="8">
        <v>1.7</v>
      </c>
      <c r="G36" s="5" t="s">
        <v>86</v>
      </c>
    </row>
    <row r="37" spans="1:7">
      <c r="A37" s="18" t="s">
        <v>287</v>
      </c>
      <c r="B37" s="1" t="s">
        <v>304</v>
      </c>
      <c r="C37" s="9" t="s">
        <v>93</v>
      </c>
      <c r="D37" s="3">
        <v>0.42599999999999999</v>
      </c>
      <c r="E37" s="7" t="s">
        <v>94</v>
      </c>
      <c r="F37" s="8">
        <f>(2+2+3+2)/4</f>
        <v>2.25</v>
      </c>
      <c r="G37" s="5" t="s">
        <v>66</v>
      </c>
    </row>
    <row r="38" spans="1:7">
      <c r="A38" s="18" t="s">
        <v>287</v>
      </c>
      <c r="B38" s="1" t="s">
        <v>304</v>
      </c>
      <c r="C38" s="9" t="s">
        <v>95</v>
      </c>
      <c r="D38" s="3">
        <v>0.432</v>
      </c>
      <c r="E38" s="4" t="s">
        <v>96</v>
      </c>
      <c r="F38" s="8">
        <f>(2+3+1+1)/4</f>
        <v>1.75</v>
      </c>
      <c r="G38" s="5" t="s">
        <v>66</v>
      </c>
    </row>
    <row r="39" spans="1:7">
      <c r="A39" s="18" t="s">
        <v>287</v>
      </c>
      <c r="B39" s="1" t="s">
        <v>304</v>
      </c>
      <c r="C39" s="9" t="s">
        <v>97</v>
      </c>
      <c r="D39" s="3">
        <v>0.42</v>
      </c>
      <c r="E39" s="4" t="s">
        <v>98</v>
      </c>
      <c r="F39" s="8">
        <v>1</v>
      </c>
      <c r="G39" s="5" t="s">
        <v>69</v>
      </c>
    </row>
    <row r="40" spans="1:7">
      <c r="A40" s="18" t="s">
        <v>287</v>
      </c>
      <c r="B40" s="1" t="s">
        <v>304</v>
      </c>
      <c r="C40" s="2" t="s">
        <v>99</v>
      </c>
      <c r="D40" s="3">
        <v>0.45</v>
      </c>
      <c r="E40" s="4" t="s">
        <v>100</v>
      </c>
      <c r="F40" s="8">
        <f>(F41+F42+F43)/3</f>
        <v>1.9166666666666667</v>
      </c>
      <c r="G40" s="5" t="s">
        <v>51</v>
      </c>
    </row>
    <row r="41" spans="1:7">
      <c r="A41" s="18" t="s">
        <v>287</v>
      </c>
      <c r="B41" s="1" t="s">
        <v>304</v>
      </c>
      <c r="C41" s="2" t="s">
        <v>101</v>
      </c>
      <c r="D41" s="3">
        <v>0.438</v>
      </c>
      <c r="E41" s="4" t="s">
        <v>102</v>
      </c>
      <c r="F41" s="8">
        <f>(3+1+2+1)/4</f>
        <v>1.75</v>
      </c>
      <c r="G41" s="5" t="s">
        <v>19</v>
      </c>
    </row>
    <row r="42" spans="1:7">
      <c r="A42" s="18" t="s">
        <v>287</v>
      </c>
      <c r="B42" s="1" t="s">
        <v>304</v>
      </c>
      <c r="C42" s="2" t="s">
        <v>103</v>
      </c>
      <c r="D42" s="3">
        <v>0.45700000000000002</v>
      </c>
      <c r="E42" s="4" t="s">
        <v>104</v>
      </c>
      <c r="F42" s="8">
        <f>(2+2+0+3)/4</f>
        <v>1.75</v>
      </c>
      <c r="G42" s="5" t="s">
        <v>105</v>
      </c>
    </row>
    <row r="43" spans="1:7">
      <c r="A43" s="18" t="s">
        <v>287</v>
      </c>
      <c r="B43" s="1" t="s">
        <v>304</v>
      </c>
      <c r="C43" s="2" t="s">
        <v>106</v>
      </c>
      <c r="D43" s="3">
        <v>0.45600000000000002</v>
      </c>
      <c r="E43" s="4" t="s">
        <v>107</v>
      </c>
      <c r="F43" s="8">
        <f>(3+4+2+0)/4</f>
        <v>2.25</v>
      </c>
      <c r="G43" s="5" t="s">
        <v>108</v>
      </c>
    </row>
    <row r="44" spans="1:7">
      <c r="A44" s="18" t="s">
        <v>287</v>
      </c>
      <c r="B44" s="1" t="s">
        <v>304</v>
      </c>
      <c r="C44" s="9" t="s">
        <v>109</v>
      </c>
      <c r="D44" s="3">
        <v>0.441</v>
      </c>
      <c r="E44" s="4" t="s">
        <v>110</v>
      </c>
      <c r="F44" s="8">
        <f>(F45+F46+F47)/3</f>
        <v>1.9166666666666667</v>
      </c>
      <c r="G44" s="5" t="s">
        <v>41</v>
      </c>
    </row>
    <row r="45" spans="1:7">
      <c r="A45" s="18" t="s">
        <v>287</v>
      </c>
      <c r="B45" s="1" t="s">
        <v>304</v>
      </c>
      <c r="C45" s="9" t="s">
        <v>111</v>
      </c>
      <c r="D45" s="3">
        <v>0.44500000000000001</v>
      </c>
      <c r="E45" s="4" t="s">
        <v>112</v>
      </c>
      <c r="F45" s="8">
        <f>(2+2+2+2)/4</f>
        <v>2</v>
      </c>
      <c r="G45" s="5" t="s">
        <v>61</v>
      </c>
    </row>
    <row r="46" spans="1:7">
      <c r="A46" s="18" t="s">
        <v>287</v>
      </c>
      <c r="B46" s="1" t="s">
        <v>304</v>
      </c>
      <c r="C46" s="9" t="s">
        <v>113</v>
      </c>
      <c r="D46" s="3">
        <v>0.42</v>
      </c>
      <c r="E46" s="4" t="s">
        <v>114</v>
      </c>
      <c r="F46" s="8">
        <f>(3+3+2+1)/4</f>
        <v>2.25</v>
      </c>
      <c r="G46" s="5" t="s">
        <v>66</v>
      </c>
    </row>
    <row r="47" spans="1:7">
      <c r="A47" s="18" t="s">
        <v>287</v>
      </c>
      <c r="B47" s="1" t="s">
        <v>304</v>
      </c>
      <c r="C47" s="9" t="s">
        <v>115</v>
      </c>
      <c r="D47" s="3">
        <v>0.45900000000000002</v>
      </c>
      <c r="E47" s="4" t="s">
        <v>116</v>
      </c>
      <c r="F47" s="8">
        <f>(3+1+1+1)/4</f>
        <v>1.5</v>
      </c>
      <c r="G47" s="5" t="s">
        <v>117</v>
      </c>
    </row>
    <row r="48" spans="1:7">
      <c r="A48" s="18" t="s">
        <v>288</v>
      </c>
      <c r="B48" s="1" t="s">
        <v>305</v>
      </c>
      <c r="C48" s="2" t="s">
        <v>118</v>
      </c>
      <c r="D48" s="3">
        <v>0.55400000000000005</v>
      </c>
      <c r="E48" s="4" t="s">
        <v>119</v>
      </c>
      <c r="F48" s="8">
        <f>(F49+F50)/2</f>
        <v>1.25</v>
      </c>
      <c r="G48" s="5" t="s">
        <v>120</v>
      </c>
    </row>
    <row r="49" spans="1:7">
      <c r="A49" s="18" t="s">
        <v>288</v>
      </c>
      <c r="B49" s="1" t="s">
        <v>305</v>
      </c>
      <c r="C49" s="2" t="s">
        <v>121</v>
      </c>
      <c r="D49" s="3">
        <v>0.54300000000000004</v>
      </c>
      <c r="E49" s="4" t="s">
        <v>122</v>
      </c>
      <c r="F49" s="8">
        <f>(1+0+3+2)/4</f>
        <v>1.5</v>
      </c>
      <c r="G49" s="5" t="s">
        <v>61</v>
      </c>
    </row>
    <row r="50" spans="1:7">
      <c r="A50" s="18" t="s">
        <v>288</v>
      </c>
      <c r="B50" s="1" t="s">
        <v>305</v>
      </c>
      <c r="C50" s="2" t="s">
        <v>123</v>
      </c>
      <c r="D50" s="3">
        <v>0.56499999999999995</v>
      </c>
      <c r="E50" s="4" t="s">
        <v>124</v>
      </c>
      <c r="F50" s="8">
        <f>(2+1+1+0)/4</f>
        <v>1</v>
      </c>
      <c r="G50" s="5" t="s">
        <v>125</v>
      </c>
    </row>
    <row r="51" spans="1:7">
      <c r="A51" s="18" t="s">
        <v>289</v>
      </c>
      <c r="B51" s="1" t="s">
        <v>306</v>
      </c>
      <c r="C51" s="2" t="s">
        <v>126</v>
      </c>
      <c r="D51" s="3">
        <v>0.56499999999999995</v>
      </c>
      <c r="E51" s="4" t="s">
        <v>127</v>
      </c>
      <c r="F51" s="8">
        <v>0</v>
      </c>
      <c r="G51" s="5" t="s">
        <v>61</v>
      </c>
    </row>
    <row r="52" spans="1:7">
      <c r="A52" s="18" t="s">
        <v>289</v>
      </c>
      <c r="B52" s="1" t="s">
        <v>306</v>
      </c>
      <c r="C52" s="2" t="s">
        <v>128</v>
      </c>
      <c r="D52" s="3">
        <v>0.57399999999999995</v>
      </c>
      <c r="E52" s="4" t="s">
        <v>129</v>
      </c>
      <c r="F52" s="8">
        <v>0</v>
      </c>
      <c r="G52" s="5" t="s">
        <v>69</v>
      </c>
    </row>
    <row r="53" spans="1:7">
      <c r="A53" s="18" t="s">
        <v>289</v>
      </c>
      <c r="B53" s="1" t="s">
        <v>306</v>
      </c>
      <c r="C53" s="2" t="s">
        <v>130</v>
      </c>
      <c r="D53" s="3">
        <v>0.53900000000000003</v>
      </c>
      <c r="E53" s="4" t="s">
        <v>131</v>
      </c>
      <c r="F53" s="8">
        <v>0</v>
      </c>
      <c r="G53" s="5" t="s">
        <v>117</v>
      </c>
    </row>
    <row r="54" spans="1:7">
      <c r="A54" s="18" t="s">
        <v>289</v>
      </c>
      <c r="B54" s="1" t="s">
        <v>306</v>
      </c>
      <c r="C54" s="2" t="s">
        <v>132</v>
      </c>
      <c r="D54" s="3">
        <v>0.58199999999999996</v>
      </c>
      <c r="E54" s="4" t="s">
        <v>133</v>
      </c>
      <c r="F54" s="8">
        <v>0</v>
      </c>
      <c r="G54" s="5" t="s">
        <v>134</v>
      </c>
    </row>
    <row r="55" spans="1:7">
      <c r="A55" s="18" t="s">
        <v>289</v>
      </c>
      <c r="B55" s="1" t="s">
        <v>306</v>
      </c>
      <c r="C55" s="2" t="s">
        <v>135</v>
      </c>
      <c r="D55" s="3">
        <v>0.52400000000000002</v>
      </c>
      <c r="E55" s="4" t="s">
        <v>136</v>
      </c>
      <c r="F55" s="8">
        <v>0</v>
      </c>
      <c r="G55" s="5" t="s">
        <v>117</v>
      </c>
    </row>
    <row r="56" spans="1:7">
      <c r="A56" s="18" t="s">
        <v>289</v>
      </c>
      <c r="B56" s="1" t="s">
        <v>306</v>
      </c>
      <c r="C56" s="2" t="s">
        <v>137</v>
      </c>
      <c r="D56" s="3">
        <v>0.51900000000000002</v>
      </c>
      <c r="E56" s="4" t="s">
        <v>138</v>
      </c>
      <c r="F56" s="8">
        <v>0</v>
      </c>
      <c r="G56" s="5" t="s">
        <v>117</v>
      </c>
    </row>
    <row r="57" spans="1:7">
      <c r="A57" s="18" t="s">
        <v>289</v>
      </c>
      <c r="B57" s="1" t="s">
        <v>306</v>
      </c>
      <c r="C57" s="2" t="s">
        <v>139</v>
      </c>
      <c r="D57" s="3">
        <v>0.498</v>
      </c>
      <c r="E57" s="4" t="s">
        <v>140</v>
      </c>
      <c r="F57" s="8">
        <v>0</v>
      </c>
      <c r="G57" s="5" t="s">
        <v>117</v>
      </c>
    </row>
    <row r="58" spans="1:7">
      <c r="A58" s="18" t="s">
        <v>289</v>
      </c>
      <c r="B58" s="1" t="s">
        <v>306</v>
      </c>
      <c r="C58" s="2" t="s">
        <v>141</v>
      </c>
      <c r="D58" s="3">
        <v>0.55600000000000005</v>
      </c>
      <c r="E58" s="4" t="s">
        <v>142</v>
      </c>
      <c r="F58" s="8">
        <v>0</v>
      </c>
      <c r="G58" s="5" t="s">
        <v>61</v>
      </c>
    </row>
    <row r="59" spans="1:7">
      <c r="A59" s="18" t="s">
        <v>290</v>
      </c>
      <c r="B59" s="19" t="s">
        <v>301</v>
      </c>
      <c r="C59" s="2" t="s">
        <v>143</v>
      </c>
      <c r="D59" s="3">
        <v>0.34300000000000003</v>
      </c>
      <c r="E59" s="4" t="s">
        <v>144</v>
      </c>
      <c r="F59" s="8">
        <f>(F60+F61)/2</f>
        <v>3.125</v>
      </c>
      <c r="G59" s="5" t="s">
        <v>19</v>
      </c>
    </row>
    <row r="60" spans="1:7">
      <c r="A60" s="18" t="s">
        <v>290</v>
      </c>
      <c r="B60" s="19" t="s">
        <v>301</v>
      </c>
      <c r="C60" s="2" t="s">
        <v>145</v>
      </c>
      <c r="D60" s="3">
        <v>0.33700000000000002</v>
      </c>
      <c r="E60" s="4" t="s">
        <v>146</v>
      </c>
      <c r="F60" s="8">
        <f>(3+4+4+2)/4</f>
        <v>3.25</v>
      </c>
      <c r="G60" s="5" t="s">
        <v>78</v>
      </c>
    </row>
    <row r="61" spans="1:7">
      <c r="A61" s="18" t="s">
        <v>290</v>
      </c>
      <c r="B61" s="19" t="s">
        <v>301</v>
      </c>
      <c r="C61" s="2" t="s">
        <v>147</v>
      </c>
      <c r="D61" s="3">
        <v>0.34799999999999998</v>
      </c>
      <c r="E61" s="4" t="s">
        <v>148</v>
      </c>
      <c r="F61" s="8">
        <f>(3+3+2+4)/4</f>
        <v>3</v>
      </c>
      <c r="G61" s="5" t="s">
        <v>149</v>
      </c>
    </row>
    <row r="62" spans="1:7">
      <c r="A62" s="18" t="s">
        <v>290</v>
      </c>
      <c r="B62" s="19" t="s">
        <v>301</v>
      </c>
      <c r="C62" s="2" t="s">
        <v>150</v>
      </c>
      <c r="D62" s="3" t="s">
        <v>151</v>
      </c>
      <c r="E62" s="4" t="s">
        <v>152</v>
      </c>
      <c r="F62" s="8">
        <f>(F63+F64+F65)/3</f>
        <v>2.9166666666666665</v>
      </c>
      <c r="G62" s="5" t="s">
        <v>66</v>
      </c>
    </row>
    <row r="63" spans="1:7">
      <c r="A63" s="18" t="s">
        <v>290</v>
      </c>
      <c r="B63" s="19" t="s">
        <v>301</v>
      </c>
      <c r="C63" s="2" t="s">
        <v>153</v>
      </c>
      <c r="D63" s="3">
        <v>0.35899999999999999</v>
      </c>
      <c r="E63" s="4" t="s">
        <v>154</v>
      </c>
      <c r="F63" s="8">
        <f>(4+2+2+3)/4</f>
        <v>2.75</v>
      </c>
      <c r="G63" s="5" t="s">
        <v>74</v>
      </c>
    </row>
    <row r="64" spans="1:7">
      <c r="A64" s="18" t="s">
        <v>290</v>
      </c>
      <c r="B64" s="19" t="s">
        <v>301</v>
      </c>
      <c r="C64" s="2" t="s">
        <v>155</v>
      </c>
      <c r="D64" s="3">
        <v>0.35</v>
      </c>
      <c r="E64" s="4" t="s">
        <v>156</v>
      </c>
      <c r="F64" s="8">
        <f>(3+1+5+4)/4</f>
        <v>3.25</v>
      </c>
      <c r="G64" s="5" t="s">
        <v>157</v>
      </c>
    </row>
    <row r="65" spans="1:7">
      <c r="A65" s="18" t="s">
        <v>290</v>
      </c>
      <c r="B65" s="19" t="s">
        <v>301</v>
      </c>
      <c r="C65" s="2" t="s">
        <v>158</v>
      </c>
      <c r="D65" s="3">
        <v>0.40600000000000003</v>
      </c>
      <c r="E65" s="4" t="s">
        <v>159</v>
      </c>
      <c r="F65" s="8">
        <f>(1+1+6+3)/4</f>
        <v>2.75</v>
      </c>
      <c r="G65" s="5" t="s">
        <v>51</v>
      </c>
    </row>
    <row r="66" spans="1:7">
      <c r="A66" s="21" t="s">
        <v>291</v>
      </c>
      <c r="B66" s="19" t="s">
        <v>301</v>
      </c>
      <c r="C66" s="6" t="s">
        <v>160</v>
      </c>
      <c r="D66" s="3">
        <v>0.32600000000000001</v>
      </c>
      <c r="E66" s="4" t="s">
        <v>161</v>
      </c>
      <c r="F66" s="8">
        <v>2.8</v>
      </c>
      <c r="G66" s="5" t="s">
        <v>7</v>
      </c>
    </row>
    <row r="67" spans="1:7">
      <c r="A67" s="21" t="s">
        <v>291</v>
      </c>
      <c r="B67" s="19" t="s">
        <v>301</v>
      </c>
      <c r="C67" s="6" t="s">
        <v>162</v>
      </c>
      <c r="D67" s="3">
        <v>0.33</v>
      </c>
      <c r="E67" s="4" t="s">
        <v>163</v>
      </c>
      <c r="F67" s="8">
        <f>(1+4+4+4)/4</f>
        <v>3.25</v>
      </c>
      <c r="G67" s="5" t="s">
        <v>164</v>
      </c>
    </row>
    <row r="68" spans="1:7">
      <c r="A68" s="21" t="s">
        <v>291</v>
      </c>
      <c r="B68" s="19" t="s">
        <v>301</v>
      </c>
      <c r="C68" s="6" t="s">
        <v>165</v>
      </c>
      <c r="D68" s="3">
        <v>0.33300000000000002</v>
      </c>
      <c r="E68" s="4" t="s">
        <v>166</v>
      </c>
      <c r="F68" s="8">
        <v>3</v>
      </c>
      <c r="G68" s="5" t="s">
        <v>20</v>
      </c>
    </row>
    <row r="69" spans="1:7">
      <c r="A69" s="21" t="s">
        <v>291</v>
      </c>
      <c r="B69" s="19" t="s">
        <v>301</v>
      </c>
      <c r="C69" s="6" t="s">
        <v>167</v>
      </c>
      <c r="D69" s="3">
        <v>0.315</v>
      </c>
      <c r="E69" s="4" t="s">
        <v>168</v>
      </c>
      <c r="F69" s="8">
        <v>2.25</v>
      </c>
      <c r="G69" s="5" t="s">
        <v>78</v>
      </c>
    </row>
    <row r="70" spans="1:7">
      <c r="A70" s="21" t="s">
        <v>292</v>
      </c>
      <c r="B70" s="19" t="s">
        <v>301</v>
      </c>
      <c r="C70" s="2" t="s">
        <v>169</v>
      </c>
      <c r="D70" s="3" t="s">
        <v>170</v>
      </c>
      <c r="E70" s="4" t="s">
        <v>171</v>
      </c>
      <c r="F70" s="8">
        <v>1.4</v>
      </c>
      <c r="G70" s="5" t="s">
        <v>48</v>
      </c>
    </row>
    <row r="71" spans="1:7">
      <c r="A71" s="21" t="s">
        <v>292</v>
      </c>
      <c r="B71" s="19" t="s">
        <v>301</v>
      </c>
      <c r="C71" s="2" t="s">
        <v>172</v>
      </c>
      <c r="D71" s="3" t="s">
        <v>173</v>
      </c>
      <c r="E71" s="7" t="s">
        <v>174</v>
      </c>
      <c r="F71" s="8">
        <f>(1+1+3+1)/4</f>
        <v>1.5</v>
      </c>
      <c r="G71" s="5" t="s">
        <v>16</v>
      </c>
    </row>
    <row r="72" spans="1:7">
      <c r="A72" s="21" t="s">
        <v>292</v>
      </c>
      <c r="B72" s="19" t="s">
        <v>301</v>
      </c>
      <c r="C72" s="2" t="s">
        <v>175</v>
      </c>
      <c r="D72" s="3">
        <v>0.379</v>
      </c>
      <c r="E72" s="7" t="s">
        <v>176</v>
      </c>
      <c r="F72" s="8">
        <f>(2+3+2+0)/4</f>
        <v>1.75</v>
      </c>
      <c r="G72" s="5" t="s">
        <v>177</v>
      </c>
    </row>
    <row r="73" spans="1:7">
      <c r="A73" s="21" t="s">
        <v>292</v>
      </c>
      <c r="B73" s="19" t="s">
        <v>301</v>
      </c>
      <c r="C73" s="2" t="s">
        <v>178</v>
      </c>
      <c r="D73" s="3">
        <v>0.34899999999999998</v>
      </c>
      <c r="E73" s="7" t="s">
        <v>179</v>
      </c>
      <c r="F73" s="8">
        <v>1</v>
      </c>
      <c r="G73" s="5" t="s">
        <v>74</v>
      </c>
    </row>
    <row r="74" spans="1:7">
      <c r="A74" s="18" t="s">
        <v>289</v>
      </c>
      <c r="B74" s="1" t="s">
        <v>306</v>
      </c>
      <c r="C74" s="2" t="s">
        <v>180</v>
      </c>
      <c r="D74" s="3" t="s">
        <v>181</v>
      </c>
      <c r="E74" s="4" t="s">
        <v>182</v>
      </c>
      <c r="F74" s="8">
        <f>(F75+F76+F77)/3</f>
        <v>2</v>
      </c>
      <c r="G74" s="5" t="s">
        <v>183</v>
      </c>
    </row>
    <row r="75" spans="1:7">
      <c r="A75" s="18" t="s">
        <v>289</v>
      </c>
      <c r="B75" s="1" t="s">
        <v>306</v>
      </c>
      <c r="C75" s="2" t="s">
        <v>184</v>
      </c>
      <c r="D75" s="3">
        <v>0.36599999999999999</v>
      </c>
      <c r="E75" s="7" t="s">
        <v>185</v>
      </c>
      <c r="F75" s="8">
        <f>(3+3+0+3)/4</f>
        <v>2.25</v>
      </c>
      <c r="G75" s="5" t="s">
        <v>186</v>
      </c>
    </row>
    <row r="76" spans="1:7">
      <c r="A76" s="18" t="s">
        <v>289</v>
      </c>
      <c r="B76" s="1" t="s">
        <v>306</v>
      </c>
      <c r="C76" s="2" t="s">
        <v>187</v>
      </c>
      <c r="D76" s="3">
        <v>0.378</v>
      </c>
      <c r="E76" s="7" t="s">
        <v>188</v>
      </c>
      <c r="F76" s="8">
        <f>(2+3+2+2)/4</f>
        <v>2.25</v>
      </c>
      <c r="G76" s="5" t="s">
        <v>189</v>
      </c>
    </row>
    <row r="77" spans="1:7">
      <c r="A77" s="18" t="s">
        <v>289</v>
      </c>
      <c r="B77" s="1" t="s">
        <v>306</v>
      </c>
      <c r="C77" s="2" t="s">
        <v>190</v>
      </c>
      <c r="D77" s="3">
        <v>0.37</v>
      </c>
      <c r="E77" s="7" t="s">
        <v>191</v>
      </c>
      <c r="F77" s="8">
        <f>(2+2+0+2)/4</f>
        <v>1.5</v>
      </c>
      <c r="G77" s="5" t="s">
        <v>7</v>
      </c>
    </row>
    <row r="78" spans="1:7">
      <c r="A78" s="21" t="s">
        <v>293</v>
      </c>
      <c r="B78" s="1" t="s">
        <v>304</v>
      </c>
      <c r="C78" s="2" t="s">
        <v>192</v>
      </c>
      <c r="D78" s="11">
        <v>0.35199999999999998</v>
      </c>
      <c r="E78" s="4" t="s">
        <v>193</v>
      </c>
      <c r="F78" s="8">
        <v>1</v>
      </c>
      <c r="G78" s="5" t="s">
        <v>66</v>
      </c>
    </row>
    <row r="79" spans="1:7">
      <c r="A79" s="21" t="s">
        <v>293</v>
      </c>
      <c r="B79" s="1" t="s">
        <v>304</v>
      </c>
      <c r="C79" s="2" t="s">
        <v>194</v>
      </c>
      <c r="D79" s="3">
        <v>0.36199999999999999</v>
      </c>
      <c r="E79" s="4" t="s">
        <v>195</v>
      </c>
      <c r="F79" s="8">
        <v>0.75</v>
      </c>
      <c r="G79" s="5" t="s">
        <v>177</v>
      </c>
    </row>
    <row r="80" spans="1:7">
      <c r="A80" s="21" t="s">
        <v>293</v>
      </c>
      <c r="B80" s="1" t="s">
        <v>304</v>
      </c>
      <c r="C80" s="2" t="s">
        <v>196</v>
      </c>
      <c r="D80" s="3">
        <v>0.36099999999999999</v>
      </c>
      <c r="E80" s="4" t="s">
        <v>197</v>
      </c>
      <c r="F80" s="8">
        <v>1</v>
      </c>
      <c r="G80" s="5" t="s">
        <v>149</v>
      </c>
    </row>
    <row r="81" spans="1:7">
      <c r="A81" s="21" t="s">
        <v>293</v>
      </c>
      <c r="B81" s="1" t="s">
        <v>304</v>
      </c>
      <c r="C81" s="2" t="s">
        <v>198</v>
      </c>
      <c r="D81" s="3">
        <v>0.33200000000000002</v>
      </c>
      <c r="E81" s="4" t="s">
        <v>199</v>
      </c>
      <c r="F81" s="8">
        <v>1.25</v>
      </c>
      <c r="G81" s="5" t="s">
        <v>41</v>
      </c>
    </row>
    <row r="82" spans="1:7">
      <c r="A82" s="21" t="s">
        <v>293</v>
      </c>
      <c r="B82" s="1" t="s">
        <v>304</v>
      </c>
      <c r="C82" s="2" t="s">
        <v>200</v>
      </c>
      <c r="D82" s="11">
        <v>0.39900000000000002</v>
      </c>
      <c r="E82" s="4" t="s">
        <v>201</v>
      </c>
      <c r="F82" s="8">
        <v>1.2</v>
      </c>
      <c r="G82" s="5" t="s">
        <v>19</v>
      </c>
    </row>
    <row r="83" spans="1:7">
      <c r="A83" s="21" t="s">
        <v>293</v>
      </c>
      <c r="B83" s="1" t="s">
        <v>304</v>
      </c>
      <c r="C83" s="2" t="s">
        <v>202</v>
      </c>
      <c r="D83" s="3">
        <f>0.397</f>
        <v>0.39700000000000002</v>
      </c>
      <c r="E83" s="4" t="s">
        <v>203</v>
      </c>
      <c r="F83" s="8">
        <v>1</v>
      </c>
      <c r="G83" s="5" t="s">
        <v>19</v>
      </c>
    </row>
    <row r="84" spans="1:7">
      <c r="A84" s="21" t="s">
        <v>293</v>
      </c>
      <c r="B84" s="1" t="s">
        <v>304</v>
      </c>
      <c r="C84" s="2" t="s">
        <v>204</v>
      </c>
      <c r="D84" s="3">
        <v>0.40500000000000003</v>
      </c>
      <c r="E84" s="4" t="s">
        <v>205</v>
      </c>
      <c r="F84" s="8">
        <v>1.5</v>
      </c>
      <c r="G84" s="5" t="s">
        <v>51</v>
      </c>
    </row>
    <row r="85" spans="1:7">
      <c r="A85" s="21" t="s">
        <v>293</v>
      </c>
      <c r="B85" s="1" t="s">
        <v>304</v>
      </c>
      <c r="C85" s="2" t="s">
        <v>206</v>
      </c>
      <c r="D85" s="3">
        <v>0.39500000000000002</v>
      </c>
      <c r="E85" s="4" t="s">
        <v>207</v>
      </c>
      <c r="F85" s="8">
        <v>1</v>
      </c>
      <c r="G85" s="5" t="s">
        <v>149</v>
      </c>
    </row>
    <row r="86" spans="1:7">
      <c r="A86" s="21" t="s">
        <v>293</v>
      </c>
      <c r="B86" s="1" t="s">
        <v>304</v>
      </c>
      <c r="C86" s="2" t="s">
        <v>208</v>
      </c>
      <c r="D86" s="3">
        <v>0.41099999999999998</v>
      </c>
      <c r="E86" s="4" t="s">
        <v>209</v>
      </c>
      <c r="F86" s="8">
        <v>1.9</v>
      </c>
      <c r="G86" s="5" t="s">
        <v>51</v>
      </c>
    </row>
    <row r="87" spans="1:7">
      <c r="A87" s="21" t="s">
        <v>293</v>
      </c>
      <c r="B87" s="1" t="s">
        <v>304</v>
      </c>
      <c r="C87" s="2" t="s">
        <v>210</v>
      </c>
      <c r="D87" s="3">
        <v>0.434</v>
      </c>
      <c r="E87" s="4" t="s">
        <v>211</v>
      </c>
      <c r="F87" s="8">
        <v>2.5</v>
      </c>
      <c r="G87" s="5" t="s">
        <v>19</v>
      </c>
    </row>
    <row r="88" spans="1:7">
      <c r="A88" s="21" t="s">
        <v>293</v>
      </c>
      <c r="B88" s="1" t="s">
        <v>304</v>
      </c>
      <c r="C88" s="2" t="s">
        <v>212</v>
      </c>
      <c r="D88" s="3">
        <v>0.41799999999999998</v>
      </c>
      <c r="E88" s="4" t="s">
        <v>213</v>
      </c>
      <c r="F88" s="8">
        <v>1.5</v>
      </c>
      <c r="G88" s="5" t="s">
        <v>19</v>
      </c>
    </row>
    <row r="89" spans="1:7">
      <c r="A89" s="21" t="s">
        <v>293</v>
      </c>
      <c r="B89" s="1" t="s">
        <v>304</v>
      </c>
      <c r="C89" s="2" t="s">
        <v>214</v>
      </c>
      <c r="D89" s="3">
        <v>0.38200000000000001</v>
      </c>
      <c r="E89" s="4" t="s">
        <v>215</v>
      </c>
      <c r="F89" s="8">
        <v>1.75</v>
      </c>
      <c r="G89" s="5" t="s">
        <v>177</v>
      </c>
    </row>
    <row r="90" spans="1:7">
      <c r="A90" s="21" t="s">
        <v>293</v>
      </c>
      <c r="B90" s="1" t="s">
        <v>304</v>
      </c>
      <c r="C90" s="2" t="s">
        <v>216</v>
      </c>
      <c r="D90" s="3">
        <v>0.38400000000000001</v>
      </c>
      <c r="E90" s="4" t="s">
        <v>217</v>
      </c>
      <c r="F90" s="8">
        <v>1.2</v>
      </c>
      <c r="G90" s="5" t="s">
        <v>51</v>
      </c>
    </row>
    <row r="91" spans="1:7">
      <c r="A91" s="21" t="s">
        <v>293</v>
      </c>
      <c r="B91" s="1" t="s">
        <v>304</v>
      </c>
      <c r="C91" s="2" t="s">
        <v>218</v>
      </c>
      <c r="D91" s="3">
        <v>0.39100000000000001</v>
      </c>
      <c r="E91" s="4" t="s">
        <v>219</v>
      </c>
      <c r="F91" s="8">
        <v>1.75</v>
      </c>
      <c r="G91" s="5" t="s">
        <v>19</v>
      </c>
    </row>
    <row r="92" spans="1:7">
      <c r="A92" s="21" t="s">
        <v>293</v>
      </c>
      <c r="B92" s="1" t="s">
        <v>304</v>
      </c>
      <c r="C92" s="2" t="s">
        <v>220</v>
      </c>
      <c r="D92" s="3">
        <v>0.4</v>
      </c>
      <c r="E92" s="4" t="s">
        <v>221</v>
      </c>
      <c r="F92" s="8">
        <v>1</v>
      </c>
      <c r="G92" s="5" t="s">
        <v>7</v>
      </c>
    </row>
    <row r="93" spans="1:7">
      <c r="A93" s="21" t="s">
        <v>293</v>
      </c>
      <c r="B93" s="1" t="s">
        <v>304</v>
      </c>
      <c r="C93" s="2" t="s">
        <v>222</v>
      </c>
      <c r="D93" s="3">
        <v>0.36099999999999999</v>
      </c>
      <c r="E93" s="4" t="s">
        <v>223</v>
      </c>
      <c r="F93" s="8">
        <v>0.75</v>
      </c>
      <c r="G93" s="5" t="s">
        <v>69</v>
      </c>
    </row>
    <row r="94" spans="1:7">
      <c r="A94" s="21" t="s">
        <v>294</v>
      </c>
      <c r="B94" s="1" t="s">
        <v>304</v>
      </c>
      <c r="C94" s="2" t="s">
        <v>224</v>
      </c>
      <c r="D94" s="3">
        <v>0.373</v>
      </c>
      <c r="E94" s="4" t="s">
        <v>225</v>
      </c>
      <c r="F94" s="8">
        <v>1.25</v>
      </c>
      <c r="G94" s="5" t="s">
        <v>117</v>
      </c>
    </row>
    <row r="95" spans="1:7">
      <c r="A95" s="21" t="s">
        <v>294</v>
      </c>
      <c r="B95" s="1" t="s">
        <v>304</v>
      </c>
      <c r="C95" s="2" t="s">
        <v>226</v>
      </c>
      <c r="D95" s="3">
        <v>0.38400000000000001</v>
      </c>
      <c r="E95" s="4" t="s">
        <v>227</v>
      </c>
      <c r="F95" s="8">
        <v>1</v>
      </c>
      <c r="G95" s="5" t="s">
        <v>61</v>
      </c>
    </row>
    <row r="96" spans="1:7">
      <c r="A96" s="21" t="s">
        <v>294</v>
      </c>
      <c r="B96" s="1" t="s">
        <v>304</v>
      </c>
      <c r="C96" s="2" t="s">
        <v>228</v>
      </c>
      <c r="D96" s="3">
        <v>0.39200000000000002</v>
      </c>
      <c r="E96" s="4" t="s">
        <v>229</v>
      </c>
      <c r="F96" s="8">
        <f>(2+4+1+0)/4</f>
        <v>1.75</v>
      </c>
      <c r="G96" s="5" t="s">
        <v>61</v>
      </c>
    </row>
    <row r="97" spans="1:7">
      <c r="A97" s="21" t="s">
        <v>294</v>
      </c>
      <c r="B97" s="1" t="s">
        <v>304</v>
      </c>
      <c r="C97" s="2" t="s">
        <v>230</v>
      </c>
      <c r="D97" s="3">
        <v>0.34300000000000003</v>
      </c>
      <c r="E97" s="4" t="s">
        <v>231</v>
      </c>
      <c r="F97" s="8">
        <v>1</v>
      </c>
      <c r="G97" s="5" t="s">
        <v>125</v>
      </c>
    </row>
    <row r="98" spans="1:7">
      <c r="A98" s="21" t="s">
        <v>295</v>
      </c>
      <c r="B98" s="22" t="s">
        <v>301</v>
      </c>
      <c r="C98" s="2" t="s">
        <v>232</v>
      </c>
      <c r="D98" s="3" t="s">
        <v>233</v>
      </c>
      <c r="E98" s="4" t="s">
        <v>234</v>
      </c>
      <c r="F98" s="8">
        <v>2.75</v>
      </c>
      <c r="G98" s="5" t="s">
        <v>51</v>
      </c>
    </row>
    <row r="99" spans="1:7">
      <c r="A99" s="21" t="s">
        <v>295</v>
      </c>
      <c r="B99" s="22" t="s">
        <v>301</v>
      </c>
      <c r="C99" s="4" t="s">
        <v>235</v>
      </c>
      <c r="D99" s="3">
        <v>0.29599999999999999</v>
      </c>
      <c r="E99" s="7" t="s">
        <v>236</v>
      </c>
      <c r="F99" s="8">
        <v>3</v>
      </c>
      <c r="G99" s="5" t="s">
        <v>78</v>
      </c>
    </row>
    <row r="100" spans="1:7">
      <c r="A100" s="21" t="s">
        <v>295</v>
      </c>
      <c r="B100" s="22" t="s">
        <v>301</v>
      </c>
      <c r="C100" s="4" t="s">
        <v>237</v>
      </c>
      <c r="D100" s="3">
        <v>0.29599999999999999</v>
      </c>
      <c r="E100" s="7" t="s">
        <v>238</v>
      </c>
      <c r="F100" s="8">
        <v>2</v>
      </c>
      <c r="G100" s="5" t="s">
        <v>19</v>
      </c>
    </row>
    <row r="101" spans="1:7">
      <c r="A101" s="21" t="s">
        <v>295</v>
      </c>
      <c r="B101" s="22" t="s">
        <v>301</v>
      </c>
      <c r="C101" s="4" t="s">
        <v>239</v>
      </c>
      <c r="D101" s="3">
        <v>0.29799999999999999</v>
      </c>
      <c r="E101" s="7" t="s">
        <v>240</v>
      </c>
      <c r="F101" s="8">
        <v>3.25</v>
      </c>
      <c r="G101" s="5" t="s">
        <v>51</v>
      </c>
    </row>
    <row r="102" spans="1:7">
      <c r="A102" s="21" t="s">
        <v>286</v>
      </c>
      <c r="B102" s="1" t="s">
        <v>303</v>
      </c>
      <c r="C102" s="4" t="s">
        <v>241</v>
      </c>
      <c r="D102" s="3">
        <f>(D103+D104+D105)/3</f>
        <v>0.34033333333333332</v>
      </c>
      <c r="E102" s="4" t="s">
        <v>242</v>
      </c>
      <c r="F102" s="8">
        <v>1</v>
      </c>
      <c r="G102" s="5" t="s">
        <v>16</v>
      </c>
    </row>
    <row r="103" spans="1:7">
      <c r="A103" s="21" t="s">
        <v>286</v>
      </c>
      <c r="B103" s="1" t="s">
        <v>303</v>
      </c>
      <c r="C103" s="4" t="s">
        <v>243</v>
      </c>
      <c r="D103" s="3">
        <v>0.32600000000000001</v>
      </c>
      <c r="E103" s="4" t="s">
        <v>244</v>
      </c>
      <c r="F103" s="8">
        <v>1.25</v>
      </c>
      <c r="G103" s="5" t="s">
        <v>81</v>
      </c>
    </row>
    <row r="104" spans="1:7">
      <c r="A104" s="21" t="s">
        <v>286</v>
      </c>
      <c r="B104" s="1" t="s">
        <v>303</v>
      </c>
      <c r="C104" s="4" t="s">
        <v>245</v>
      </c>
      <c r="D104" s="3">
        <v>0.33200000000000002</v>
      </c>
      <c r="E104" s="4" t="s">
        <v>246</v>
      </c>
      <c r="F104" s="8">
        <v>0.75</v>
      </c>
      <c r="G104" s="5" t="s">
        <v>19</v>
      </c>
    </row>
    <row r="105" spans="1:7">
      <c r="A105" s="21" t="s">
        <v>286</v>
      </c>
      <c r="B105" s="1" t="s">
        <v>303</v>
      </c>
      <c r="C105" s="4" t="s">
        <v>247</v>
      </c>
      <c r="D105" s="3">
        <v>0.36299999999999999</v>
      </c>
      <c r="E105" s="4" t="s">
        <v>248</v>
      </c>
      <c r="F105" s="8">
        <v>1</v>
      </c>
      <c r="G105" s="5" t="s">
        <v>16</v>
      </c>
    </row>
    <row r="106" spans="1:7">
      <c r="A106" s="21" t="s">
        <v>286</v>
      </c>
      <c r="B106" s="1" t="s">
        <v>303</v>
      </c>
      <c r="C106" s="4" t="s">
        <v>249</v>
      </c>
      <c r="D106" s="3">
        <v>0.35599999999999998</v>
      </c>
      <c r="E106" s="4" t="s">
        <v>250</v>
      </c>
      <c r="F106" s="8">
        <f>(F107+F108+F109)/3</f>
        <v>1.3333333333333333</v>
      </c>
      <c r="G106" s="5" t="s">
        <v>78</v>
      </c>
    </row>
    <row r="107" spans="1:7">
      <c r="A107" s="21" t="s">
        <v>286</v>
      </c>
      <c r="B107" s="1" t="s">
        <v>303</v>
      </c>
      <c r="C107" s="4" t="s">
        <v>251</v>
      </c>
      <c r="D107" s="3">
        <v>0.35599999999999998</v>
      </c>
      <c r="E107" s="4" t="s">
        <v>252</v>
      </c>
      <c r="F107" s="8">
        <v>1.75</v>
      </c>
      <c r="G107" s="5" t="s">
        <v>51</v>
      </c>
    </row>
    <row r="108" spans="1:7">
      <c r="A108" s="21" t="s">
        <v>286</v>
      </c>
      <c r="B108" s="1" t="s">
        <v>303</v>
      </c>
      <c r="C108" s="4" t="s">
        <v>253</v>
      </c>
      <c r="D108" s="3">
        <v>0.35099999999999998</v>
      </c>
      <c r="E108" s="4" t="s">
        <v>156</v>
      </c>
      <c r="F108" s="8">
        <v>1.5</v>
      </c>
      <c r="G108" s="5" t="s">
        <v>19</v>
      </c>
    </row>
    <row r="109" spans="1:7">
      <c r="A109" s="21" t="s">
        <v>286</v>
      </c>
      <c r="B109" s="1" t="s">
        <v>303</v>
      </c>
      <c r="C109" s="4" t="s">
        <v>254</v>
      </c>
      <c r="D109" s="3">
        <v>0.36099999999999999</v>
      </c>
      <c r="E109" s="4" t="s">
        <v>24</v>
      </c>
      <c r="F109" s="8">
        <v>0.75</v>
      </c>
      <c r="G109" s="5" t="s">
        <v>13</v>
      </c>
    </row>
    <row r="110" spans="1:7">
      <c r="A110" s="21" t="s">
        <v>284</v>
      </c>
      <c r="B110" s="22" t="s">
        <v>301</v>
      </c>
      <c r="C110" s="4" t="s">
        <v>255</v>
      </c>
      <c r="D110" s="3">
        <v>0.3</v>
      </c>
      <c r="E110" s="4" t="s">
        <v>256</v>
      </c>
      <c r="F110" s="8">
        <v>1.9</v>
      </c>
      <c r="G110" s="5" t="s">
        <v>20</v>
      </c>
    </row>
    <row r="111" spans="1:7">
      <c r="A111" s="21" t="s">
        <v>284</v>
      </c>
      <c r="B111" s="22" t="s">
        <v>301</v>
      </c>
      <c r="C111" s="4" t="s">
        <v>257</v>
      </c>
      <c r="D111" s="3">
        <v>0.30599999999999999</v>
      </c>
      <c r="E111" s="4" t="s">
        <v>258</v>
      </c>
      <c r="F111" s="8">
        <f>(1+0+4+2)/4</f>
        <v>1.75</v>
      </c>
      <c r="G111" s="5" t="s">
        <v>183</v>
      </c>
    </row>
    <row r="112" spans="1:7">
      <c r="A112" s="21" t="s">
        <v>284</v>
      </c>
      <c r="B112" s="22" t="s">
        <v>301</v>
      </c>
      <c r="C112" s="4" t="s">
        <v>259</v>
      </c>
      <c r="D112" s="3">
        <v>0.29399999999999998</v>
      </c>
      <c r="E112" s="4" t="s">
        <v>260</v>
      </c>
      <c r="F112" s="8">
        <f>(1+2+2+3)/4</f>
        <v>2</v>
      </c>
      <c r="G112" s="5" t="s">
        <v>177</v>
      </c>
    </row>
    <row r="113" spans="1:7">
      <c r="A113" s="21" t="s">
        <v>284</v>
      </c>
      <c r="B113" s="22" t="s">
        <v>301</v>
      </c>
      <c r="C113" s="4" t="s">
        <v>261</v>
      </c>
      <c r="D113" s="3">
        <f>(D114+D115+D116)/3</f>
        <v>0.28899999999999998</v>
      </c>
      <c r="E113" s="4" t="s">
        <v>262</v>
      </c>
      <c r="F113" s="8">
        <v>1.8</v>
      </c>
      <c r="G113" s="10" t="s">
        <v>74</v>
      </c>
    </row>
    <row r="114" spans="1:7">
      <c r="A114" s="21" t="s">
        <v>284</v>
      </c>
      <c r="B114" s="22" t="s">
        <v>301</v>
      </c>
      <c r="C114" s="4" t="s">
        <v>263</v>
      </c>
      <c r="D114" s="3">
        <v>0.314</v>
      </c>
      <c r="E114" s="4" t="s">
        <v>264</v>
      </c>
      <c r="F114" s="8">
        <f>(2+2+1+5)/4</f>
        <v>2.5</v>
      </c>
      <c r="G114" s="10" t="s">
        <v>74</v>
      </c>
    </row>
    <row r="115" spans="1:7">
      <c r="A115" s="21" t="s">
        <v>284</v>
      </c>
      <c r="B115" s="22" t="s">
        <v>301</v>
      </c>
      <c r="C115" s="4" t="s">
        <v>265</v>
      </c>
      <c r="D115" s="3">
        <v>0.30299999999999999</v>
      </c>
      <c r="E115" s="4" t="s">
        <v>266</v>
      </c>
      <c r="F115" s="8">
        <f>(2+0+1+1)/4</f>
        <v>1</v>
      </c>
      <c r="G115" s="10" t="s">
        <v>74</v>
      </c>
    </row>
    <row r="116" spans="1:7">
      <c r="A116" s="21" t="s">
        <v>284</v>
      </c>
      <c r="B116" s="22" t="s">
        <v>301</v>
      </c>
      <c r="C116" s="4" t="s">
        <v>267</v>
      </c>
      <c r="D116" s="3">
        <v>0.25</v>
      </c>
      <c r="E116" s="4" t="s">
        <v>268</v>
      </c>
      <c r="F116" s="8">
        <v>2</v>
      </c>
      <c r="G116" s="10" t="s">
        <v>74</v>
      </c>
    </row>
    <row r="117" spans="1:7">
      <c r="A117" s="21" t="s">
        <v>296</v>
      </c>
      <c r="B117" s="24" t="s">
        <v>307</v>
      </c>
      <c r="C117" s="4" t="s">
        <v>269</v>
      </c>
      <c r="D117" s="3">
        <v>0.16500000000000001</v>
      </c>
      <c r="E117" s="4" t="s">
        <v>270</v>
      </c>
      <c r="F117" s="8">
        <v>1.8</v>
      </c>
      <c r="G117" s="5" t="s">
        <v>177</v>
      </c>
    </row>
    <row r="118" spans="1:7">
      <c r="A118" s="21" t="s">
        <v>296</v>
      </c>
      <c r="B118" s="24" t="s">
        <v>307</v>
      </c>
      <c r="C118" s="4" t="s">
        <v>271</v>
      </c>
      <c r="D118" s="3">
        <v>0.158</v>
      </c>
      <c r="E118" s="4" t="s">
        <v>272</v>
      </c>
      <c r="F118" s="8">
        <v>1.75</v>
      </c>
      <c r="G118" s="5" t="s">
        <v>51</v>
      </c>
    </row>
    <row r="119" spans="1:7">
      <c r="A119" s="21" t="s">
        <v>296</v>
      </c>
      <c r="B119" s="24" t="s">
        <v>307</v>
      </c>
      <c r="C119" s="4" t="s">
        <v>273</v>
      </c>
      <c r="D119" s="3">
        <v>0.17899999999999999</v>
      </c>
      <c r="E119" s="4" t="s">
        <v>274</v>
      </c>
      <c r="F119" s="8">
        <v>1.5</v>
      </c>
      <c r="G119" s="5" t="s">
        <v>78</v>
      </c>
    </row>
    <row r="120" spans="1:7">
      <c r="A120" s="21" t="s">
        <v>296</v>
      </c>
      <c r="B120" s="24" t="s">
        <v>307</v>
      </c>
      <c r="C120" s="4" t="s">
        <v>275</v>
      </c>
      <c r="D120" s="3">
        <v>0.157</v>
      </c>
      <c r="E120" s="4" t="s">
        <v>276</v>
      </c>
      <c r="F120" s="8">
        <v>2.25</v>
      </c>
      <c r="G120" s="5" t="s">
        <v>20</v>
      </c>
    </row>
    <row r="121" spans="1:7">
      <c r="A121" s="21" t="s">
        <v>297</v>
      </c>
      <c r="B121" s="24" t="s">
        <v>308</v>
      </c>
      <c r="C121" s="4" t="s">
        <v>277</v>
      </c>
      <c r="D121" s="3">
        <v>0.108</v>
      </c>
      <c r="E121" s="4" t="s">
        <v>278</v>
      </c>
      <c r="F121" s="12">
        <v>1</v>
      </c>
      <c r="G121" s="5" t="s">
        <v>16</v>
      </c>
    </row>
    <row r="122" spans="1:7">
      <c r="A122" s="21" t="s">
        <v>297</v>
      </c>
      <c r="B122" s="24" t="s">
        <v>308</v>
      </c>
      <c r="C122" s="4" t="s">
        <v>279</v>
      </c>
      <c r="D122" s="3">
        <v>0.108</v>
      </c>
      <c r="E122" s="4" t="s">
        <v>278</v>
      </c>
      <c r="F122" s="8">
        <v>1</v>
      </c>
      <c r="G122" s="5" t="s">
        <v>16</v>
      </c>
    </row>
    <row r="123" spans="1:7">
      <c r="A123" s="21" t="s">
        <v>298</v>
      </c>
      <c r="B123" s="24" t="s">
        <v>309</v>
      </c>
      <c r="C123" s="4" t="s">
        <v>280</v>
      </c>
      <c r="D123" s="3">
        <v>0.13400000000000001</v>
      </c>
      <c r="E123" s="4" t="s">
        <v>281</v>
      </c>
      <c r="F123" s="8">
        <v>1.5</v>
      </c>
      <c r="G123" s="5" t="s">
        <v>164</v>
      </c>
    </row>
    <row r="124" spans="1:7">
      <c r="A124" s="21" t="s">
        <v>298</v>
      </c>
      <c r="B124" s="24" t="s">
        <v>309</v>
      </c>
      <c r="C124" s="4" t="s">
        <v>282</v>
      </c>
      <c r="D124" s="3">
        <v>0.13400000000000001</v>
      </c>
      <c r="E124" s="4" t="s">
        <v>281</v>
      </c>
      <c r="F124" s="8">
        <v>1.5</v>
      </c>
      <c r="G124" s="5" t="s">
        <v>164</v>
      </c>
    </row>
    <row r="125" spans="1:7">
      <c r="B125" s="19"/>
    </row>
  </sheetData>
  <pageMargins left="0.75" right="0.75" top="1" bottom="1" header="0.5" footer="0.5"/>
  <pageSetup orientation="portrait" horizontalDpi="4294967292" verticalDpi="4294967292"/>
  <ignoredErrors>
    <ignoredError sqref="D14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Collection Metrics</vt:lpstr>
    </vt:vector>
  </TitlesOfParts>
  <Company>The University of Tennessee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Lamzik</dc:creator>
  <cp:lastModifiedBy>Kathryn Lamzik</cp:lastModifiedBy>
  <dcterms:created xsi:type="dcterms:W3CDTF">2013-03-23T20:53:52Z</dcterms:created>
  <dcterms:modified xsi:type="dcterms:W3CDTF">2013-04-18T14:00:55Z</dcterms:modified>
</cp:coreProperties>
</file>